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9420" windowHeight="10960"/>
  </bookViews>
  <sheets>
    <sheet name="Форма_2023_+_ОПК" sheetId="1" r:id="rId1"/>
    <sheet name="Прогноз_выпуска" sheetId="2" r:id="rId2"/>
  </sheets>
  <externalReferences>
    <externalReference r:id="rId3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" i="1" l="1"/>
  <c r="AG9" i="1"/>
  <c r="AG10" i="1"/>
  <c r="AG11" i="1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AH11" i="1"/>
  <c r="A11" i="1"/>
  <c r="AH10" i="1"/>
  <c r="A10" i="1"/>
  <c r="AH9" i="1"/>
  <c r="A9" i="1"/>
  <c r="AH8" i="1"/>
  <c r="A8" i="1"/>
  <c r="AH7" i="1"/>
  <c r="A7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AI11" i="1"/>
  <c r="AI10" i="1"/>
  <c r="AI9" i="1"/>
  <c r="AI8" i="1"/>
  <c r="AI7" i="1"/>
  <c r="AG7" i="1"/>
  <c r="D12" i="1" l="1"/>
</calcChain>
</file>

<file path=xl/sharedStrings.xml><?xml version="1.0" encoding="utf-8"?>
<sst xmlns="http://schemas.openxmlformats.org/spreadsheetml/2006/main" count="187" uniqueCount="176">
  <si>
    <r>
      <t>Каждый выпускник учитывается</t>
    </r>
    <r>
      <rPr>
        <b/>
        <i/>
        <sz val="14"/>
        <color rgb="FF000000"/>
        <rFont val="Times New Roman"/>
        <family val="1"/>
        <charset val="204"/>
      </rPr>
      <t xml:space="preserve"> один раз.</t>
    </r>
    <r>
      <rPr>
        <i/>
        <sz val="14"/>
        <color rgb="FF000000"/>
        <rFont val="Times New Roman"/>
        <family val="1"/>
        <charset val="204"/>
      </rPr>
      <t xml:space="preserve"> Единица измерения - человек
Данные подаются исполнительным органом субъекта Российской Федерации, осуществляющим государственное управление в сфере образования,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4"/>
        <color rgb="FF000000"/>
        <rFont val="Times New Roman"/>
        <family val="1"/>
        <charset val="204"/>
      </rPr>
      <t xml:space="preserve">учитываться не будут. </t>
    </r>
    <r>
      <rPr>
        <i/>
        <sz val="14"/>
        <color rgb="FF00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4"/>
        <color rgb="FF000000"/>
        <rFont val="Times New Roman"/>
        <family val="1"/>
        <charset val="204"/>
      </rPr>
      <t xml:space="preserve">
</t>
    </r>
    <r>
      <rPr>
        <i/>
        <sz val="14"/>
        <color rgb="FF000000"/>
        <rFont val="Times New Roman"/>
        <family val="1"/>
        <charset val="204"/>
      </rPr>
      <t xml:space="preserve">Графы "ПРОВЕРКА" </t>
    </r>
    <r>
      <rPr>
        <b/>
        <i/>
        <sz val="14"/>
        <color rgb="FF000000"/>
        <rFont val="Times New Roman"/>
        <family val="1"/>
        <charset val="204"/>
      </rPr>
      <t>не удаляются и не редактируются</t>
    </r>
  </si>
  <si>
    <r>
      <t xml:space="preserve">Федеральный округ
</t>
    </r>
    <r>
      <rPr>
        <i/>
        <sz val="12"/>
        <color rgb="FF000000"/>
        <rFont val="Times New Roman"/>
        <family val="1"/>
        <charset val="204"/>
      </rPr>
      <t>Заполняется автоматически при выборе региона в графе 02</t>
    </r>
  </si>
  <si>
    <r>
      <t xml:space="preserve">Субъект Российской Федерации
</t>
    </r>
    <r>
      <rPr>
        <i/>
        <sz val="12"/>
        <color rgb="FF000000"/>
        <rFont val="Times New Roman"/>
        <family val="1"/>
        <charset val="204"/>
      </rPr>
      <t>Указывается в каждой строке. Значение из выпадающего списка</t>
    </r>
  </si>
  <si>
    <t>Номер строки</t>
  </si>
  <si>
    <r>
      <t xml:space="preserve">Наименование показателей 
(категория выпускников)
</t>
    </r>
    <r>
      <rPr>
        <b/>
        <i/>
        <sz val="12"/>
        <color rgb="FF000000"/>
        <rFont val="Times New Roman"/>
        <family val="1"/>
        <charset val="204"/>
      </rPr>
      <t xml:space="preserve">
</t>
    </r>
    <r>
      <rPr>
        <i/>
        <sz val="12"/>
        <color rgb="FF000000"/>
        <rFont val="Times New Roman"/>
        <family val="1"/>
        <charset val="204"/>
      </rPr>
      <t xml:space="preserve">(редактирование наименования </t>
    </r>
    <r>
      <rPr>
        <i/>
        <sz val="12"/>
        <color rgb="FF000000"/>
        <rFont val="Times New Roman"/>
        <family val="1"/>
        <charset val="204"/>
      </rPr>
      <t xml:space="preserve">
не допускается)</t>
    </r>
    <r>
      <rPr>
        <b/>
        <i/>
        <sz val="12"/>
        <color rgb="FF000000"/>
        <rFont val="Times New Roman"/>
        <family val="1"/>
        <charset val="204"/>
      </rPr>
      <t xml:space="preserve">
</t>
    </r>
    <r>
      <rPr>
        <i/>
        <sz val="12"/>
        <color rgb="FF000000"/>
        <rFont val="Times New Roman"/>
        <family val="1"/>
        <charset val="204"/>
      </rPr>
      <t xml:space="preserve">
</t>
    </r>
  </si>
  <si>
    <r>
      <t xml:space="preserve">Суммарный выпуск 2023 г.
(человек)
</t>
    </r>
    <r>
      <rPr>
        <i/>
        <sz val="12"/>
        <color rgb="FF000000"/>
        <rFont val="Times New Roman"/>
        <family val="1"/>
        <charset val="204"/>
      </rPr>
      <t xml:space="preserve">
включая ожидаемый выпуск</t>
    </r>
  </si>
  <si>
    <t xml:space="preserve">Распределение выпускников 2023 г. </t>
  </si>
  <si>
    <r>
      <t xml:space="preserve">Принимаемые меры по содействию занятости 
</t>
    </r>
    <r>
      <rPr>
        <b/>
        <i/>
        <sz val="14"/>
        <color rgb="FF000000"/>
        <rFont val="Times New Roman"/>
        <family val="1"/>
        <charset val="204"/>
      </rPr>
      <t xml:space="preserve">
</t>
    </r>
    <r>
      <rPr>
        <i/>
        <sz val="14"/>
        <color rgb="FF000000"/>
        <rFont val="Times New Roman"/>
        <family val="1"/>
        <charset val="204"/>
      </rPr>
      <t>тезисно - вид меры, охват выпускников мерой</t>
    </r>
  </si>
  <si>
    <r>
      <t xml:space="preserve">ПРОВЕРКА 
</t>
    </r>
    <r>
      <rPr>
        <i/>
        <sz val="12"/>
        <color rgb="FF000000"/>
        <rFont val="Times New Roman"/>
        <family val="1"/>
        <charset val="204"/>
      </rPr>
      <t>сумма по всем категориям выпускников, распределенных по видам занятости, должна равняться сумме выпускников всего</t>
    </r>
  </si>
  <si>
    <r>
      <t xml:space="preserve">ПРОВЕРКА 
</t>
    </r>
    <r>
      <rPr>
        <i/>
        <sz val="12"/>
        <color rgb="FF000000"/>
        <rFont val="Times New Roman"/>
        <family val="1"/>
        <charset val="204"/>
      </rPr>
      <t>общая сумма выпускников не может значительно отклоняться от прогноза</t>
    </r>
    <r>
      <rPr>
        <i/>
        <sz val="12"/>
        <color rgb="FF000000"/>
        <rFont val="Times New Roman"/>
        <family val="1"/>
        <charset val="204"/>
      </rPr>
      <t xml:space="preserve">
</t>
    </r>
    <r>
      <rPr>
        <i/>
        <sz val="12"/>
        <color rgb="FF000000"/>
        <rFont val="Times New Roman"/>
        <family val="1"/>
        <charset val="204"/>
      </rPr>
      <t xml:space="preserve">
Выберите наименование региона, чтобы вместо "#Н/Д" здесь был показан результат проверки</t>
    </r>
  </si>
  <si>
    <r>
      <t xml:space="preserve">ПРОВЕРКА 
</t>
    </r>
    <r>
      <rPr>
        <i/>
        <sz val="12"/>
        <color rgb="FF000000"/>
        <rFont val="Times New Roman"/>
        <family val="1"/>
        <charset val="204"/>
      </rPr>
      <t xml:space="preserve">
число трудоустроены на предприятия ОПК не может быть больше общего числа трудоустроенных</t>
    </r>
  </si>
  <si>
    <t>Факт (по состоянию на отчетную дату)</t>
  </si>
  <si>
    <t>Прогноз (на ближайшую перспективу - порядка 3-х месяцев)</t>
  </si>
  <si>
    <t>Зона риска (требует оперативных мер и адресной работы)</t>
  </si>
  <si>
    <t>Прочее, редкие жизненные обстоятельства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</si>
  <si>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</si>
  <si>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Из них: трудоустроены на предприятия оборонно-промышленного комплекса*</t>
  </si>
  <si>
    <t xml:space="preserve">Индивидуальные предприниматели </t>
  </si>
  <si>
    <t>Самозанятые (перешедшие на специальный налоговый режим  - налог на профессиональный доход)</t>
  </si>
  <si>
    <t>Продолжили обучение</t>
  </si>
  <si>
    <t>Проходят службу в армии по призыву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</si>
  <si>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Федерации**
</t>
  </si>
  <si>
    <t>Находятся в отпуске по уходу 
за ребенком</t>
  </si>
  <si>
    <r>
      <t xml:space="preserve">будут трудоустроены
</t>
    </r>
    <r>
      <rPr>
        <i/>
        <sz val="12"/>
        <color rgb="FF000000"/>
        <rFont val="Times New Roman"/>
        <family val="1"/>
        <charset val="204"/>
      </rPr>
      <t>(по трудовому договору, договору ГПХ в соответствии с трудовым законодательством, законодательством  об обязательном пенсионном страховании)</t>
    </r>
  </si>
  <si>
    <t>Из них: будут трудоустроены на предприятия оборонно-промышленного комплекса*</t>
  </si>
  <si>
    <t>будут индивидуальными предпринимателями</t>
  </si>
  <si>
    <t>будут самозанятыми</t>
  </si>
  <si>
    <t>будут продолжать обучение</t>
  </si>
  <si>
    <t>будут призваны в армию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</si>
  <si>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Федерации**
</t>
  </si>
  <si>
    <t>будут находиться в отпуске по уходу за ребенком</t>
  </si>
  <si>
    <t>Неформальная занятость (теневой сектор экономики)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</si>
  <si>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</si>
  <si>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</si>
  <si>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t>Иные причины нахождения под риском нетрудоустройства</t>
  </si>
  <si>
    <t>Смерть, тяжелое состояние здоровья</t>
  </si>
  <si>
    <t xml:space="preserve">Находятся под следствием, отбывают наказание </t>
  </si>
  <si>
    <r>
      <t xml:space="preserve">Переезд за пределы Российской Федерации
</t>
    </r>
    <r>
      <rPr>
        <b/>
        <i/>
        <sz val="12"/>
        <color rgb="FF000000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</si>
  <si>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</si>
  <si>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rgb="FF000000"/>
        <rFont val="Times New Roman"/>
        <family val="1"/>
        <charset val="204"/>
      </rPr>
      <t>не имеют</t>
    </r>
    <r>
      <rPr>
        <sz val="12"/>
        <color rgb="FF000000"/>
        <rFont val="Times New Roman"/>
        <family val="1"/>
        <charset val="204"/>
      </rPr>
      <t xml:space="preserve"> СНИЛС и не трудоустраиваются</t>
    </r>
  </si>
  <si>
    <r>
      <t xml:space="preserve">Иное
</t>
    </r>
    <r>
      <rPr>
        <i/>
        <sz val="12"/>
        <color rgb="FF000000"/>
        <rFont val="Times New Roman"/>
        <family val="1"/>
        <charset val="204"/>
      </rPr>
      <t>в первую очередь выпускники распределяются по всем остальным графам. Данная графа предназначена для очень редких случаев. Если в нее включено более 0,5% выпускников - укажите причины в графе "принимаемые меры"</t>
    </r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</si>
  <si>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</si>
  <si>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</si>
  <si>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</si>
  <si>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</si>
  <si>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</si>
  <si>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</si>
  <si>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</si>
  <si>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</si>
  <si>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</si>
  <si>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</si>
  <si>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</si>
  <si>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</si>
  <si>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</si>
  <si>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</si>
  <si>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</si>
  <si>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</si>
  <si>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</si>
  <si>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</si>
  <si>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</si>
  <si>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</si>
  <si>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</si>
  <si>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</si>
  <si>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</si>
  <si>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</si>
  <si>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</si>
  <si>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</si>
  <si>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</si>
  <si>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</si>
  <si>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</si>
  <si>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</si>
  <si>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</si>
  <si>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</si>
  <si>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</si>
  <si>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</si>
  <si>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</si>
  <si>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</si>
  <si>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</si>
  <si>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</si>
  <si>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>Инвалиды и дети-инвалиды (кроме учтенных в строке 03)</t>
  </si>
  <si>
    <t>Имеют договор о целевом обучении</t>
  </si>
  <si>
    <t>Проверка (строка не редактируется)</t>
  </si>
  <si>
    <t>*Cписок предприятий, относящихся к оборонно-промышленному комплексу, направлен ранее представителям исполнительных органов субъектов Российской Федерации, осуществляющих государственное управление в сфере образования</t>
  </si>
  <si>
    <t xml:space="preserve">**Закон Российской Федерации от 12 февраля 1993 г. № 4468-1 «О пенсионном обеспечении лиц, проходивших военную службу, службу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Федерации, и их семей»
</t>
  </si>
  <si>
    <t>Отчет подготовил и проверил. Соответствие отчета техническим требованиям подтверждаю. Все представленные сведения корректны. В графах 07 и 15 учтены исключительно предприятия ОПК, список которых имеется во всех исполнительных органах субъектов Российской Федерации, осуществляющих государственное управление в сфере образования</t>
  </si>
  <si>
    <t>ФИО</t>
  </si>
  <si>
    <t>Должность</t>
  </si>
  <si>
    <t>Регион</t>
  </si>
  <si>
    <t>Федеральный округ</t>
  </si>
  <si>
    <t>Выпуск 2022 (СПО-1)</t>
  </si>
  <si>
    <t>Выпуск 2023 (прогноз)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</si>
  <si>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</si>
  <si>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</si>
  <si>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</si>
  <si>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</si>
  <si>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</si>
  <si>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</si>
  <si>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</si>
  <si>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</si>
  <si>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</si>
  <si>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</si>
  <si>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г.Москва</t>
  </si>
  <si>
    <t>г.Санкт-Петербург</t>
  </si>
  <si>
    <t>г.Севастополь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</si>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</sst>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.&quot;mm&quot;.&quot;yyyy"/>
  </numFmts>
  <fonts count="1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E6B8B7"/>
        <bgColor rgb="FFE6B8B7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ont="0" applyBorder="0" applyProtection="0"/>
    <xf numFmtId="0" fontId="1" fillId="2" borderId="0" applyNumberFormat="0" applyFont="0" applyBorder="0" applyAlignment="0" applyProtection="0"/>
  </cellStyleXfs>
  <cellXfs count="39">
    <xf numFmtId="0" fontId="0" fillId="0" borderId="0" xfId="0"/>
    <xf numFmtId="0" fontId="4" fillId="0" borderId="0" xfId="1" applyFont="1"/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0" borderId="1" xfId="1" applyNumberFormat="1" applyFont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horizontal="center" vertical="center"/>
    </xf>
    <xf numFmtId="49" fontId="5" fillId="0" borderId="1" xfId="1" applyNumberFormat="1" applyFont="1" applyBorder="1" applyAlignment="1">
      <alignment horizontal="center" vertical="top"/>
    </xf>
    <xf numFmtId="49" fontId="5" fillId="4" borderId="1" xfId="1" applyNumberFormat="1" applyFont="1" applyFill="1" applyBorder="1" applyAlignment="1">
      <alignment horizontal="center" vertical="top"/>
    </xf>
    <xf numFmtId="0" fontId="5" fillId="4" borderId="1" xfId="1" applyFont="1" applyFill="1" applyBorder="1" applyAlignment="1">
      <alignment horizontal="left" vertical="top" wrapText="1"/>
    </xf>
    <xf numFmtId="1" fontId="5" fillId="0" borderId="1" xfId="1" applyNumberFormat="1" applyFont="1" applyBorder="1" applyAlignment="1">
      <alignment horizontal="center" vertical="center"/>
    </xf>
    <xf numFmtId="0" fontId="5" fillId="4" borderId="1" xfId="1" applyFont="1" applyFill="1" applyBorder="1" applyAlignment="1">
      <alignment vertical="top" wrapText="1"/>
    </xf>
    <xf numFmtId="0" fontId="5" fillId="0" borderId="1" xfId="1" applyFont="1" applyBorder="1"/>
    <xf numFmtId="0" fontId="5" fillId="0" borderId="1" xfId="1" applyFont="1" applyBorder="1" applyAlignment="1">
      <alignment vertical="top" wrapText="1"/>
    </xf>
    <xf numFmtId="49" fontId="5" fillId="3" borderId="1" xfId="1" applyNumberFormat="1" applyFont="1" applyFill="1" applyBorder="1" applyAlignment="1">
      <alignment horizontal="center" vertical="top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2" xfId="1" applyFont="1" applyBorder="1" applyAlignment="1">
      <alignment vertical="top" wrapText="1"/>
    </xf>
    <xf numFmtId="0" fontId="5" fillId="0" borderId="0" xfId="1" applyFont="1" applyAlignment="1">
      <alignment horizontal="center" vertical="top"/>
    </xf>
    <xf numFmtId="0" fontId="11" fillId="0" borderId="4" xfId="1" applyFont="1" applyBorder="1" applyAlignment="1">
      <alignment horizontal="center" vertical="center" wrapText="1"/>
    </xf>
    <xf numFmtId="164" fontId="4" fillId="0" borderId="0" xfId="1" applyNumberFormat="1" applyFont="1"/>
    <xf numFmtId="0" fontId="4" fillId="0" borderId="4" xfId="1" applyFont="1" applyBorder="1" applyAlignment="1">
      <alignment horizontal="center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3" fontId="12" fillId="0" borderId="0" xfId="0" applyNumberFormat="1" applyFont="1" applyAlignment="1">
      <alignment horizontal="center" vertical="top" wrapText="1"/>
    </xf>
    <xf numFmtId="0" fontId="2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49" fontId="8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</cellXfs>
  <cellStyles count="3">
    <cellStyle name="cf1" xfId="2"/>
    <cellStyle name="Обычный" xfId="0" builtinId="0" customBuiltin="1"/>
    <cellStyle name="Обычный 2" xfId="1"/>
  </cellStyles>
  <dxfs count="2">
    <dxf>
      <fill>
        <patternFill patternType="solid">
          <fgColor rgb="FFE6B8B7"/>
          <bgColor rgb="FFE6B8B7"/>
        </patternFill>
      </fill>
    </dxf>
    <dxf>
      <fill>
        <patternFill patternType="solid">
          <fgColor rgb="FFE6B8B7"/>
          <bgColor rgb="FFE6B8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8;&#1072;&#1073;&#1083;&#1080;&#1094;&#1099;\&#1057;&#1055;&#1048;&#1057;&#1054;&#1050;%20&#1060;&#1043;&#1054;&#1057;%20&#1057;&#1055;&#1054;%20&#1074;&#1084;&#1077;&#1089;&#1090;&#1077;%20&#1089;%20&#1054;&#1055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_профессий_и_специальност"/>
      <sheetName val="Технолог_суверенитет"/>
      <sheetName val="ФГОС_СПО_1199"/>
      <sheetName val="Промышленность"/>
      <sheetName val="IT_от_06_03_2023"/>
      <sheetName val="ТОП-50_(2020)"/>
      <sheetName val="ТОП-50_(2015)"/>
      <sheetName val="Список_станкоинструментальная"/>
      <sheetName val="ОПК_обновленный"/>
      <sheetName val="IT_специальности"/>
      <sheetName val="IT_специальности_(старый!!!)"/>
      <sheetName val="ФГОС_СПО_(с_новыми)"/>
      <sheetName val="ОПК_(утратил_силу)"/>
      <sheetName val="Прием_прекращен"/>
      <sheetName val="Прием_прекращен_с_переходником"/>
      <sheetName val="Список_регионов"/>
      <sheetName val="привлечение_трудовых_ресурсов"/>
      <sheetName val="Стоимостные_группы"/>
      <sheetName val="ЦОПП"/>
      <sheetName val="Креативная"/>
      <sheetName val="БПОО"/>
      <sheetName val="РУМ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D2" t="str">
            <v>Алтайский край</v>
          </cell>
          <cell r="E2" t="str">
            <v>Сибирский федеральный округ</v>
          </cell>
        </row>
        <row r="3">
          <cell r="D3" t="str">
            <v>Амурская область</v>
          </cell>
          <cell r="E3" t="str">
            <v>Дальневосточный федеральный округ</v>
          </cell>
        </row>
        <row r="4">
          <cell r="D4" t="str">
            <v>Архангельская область</v>
          </cell>
          <cell r="E4" t="str">
            <v>Северо-Западный федеральный округ</v>
          </cell>
        </row>
        <row r="5">
          <cell r="D5" t="str">
            <v>Астраханская область</v>
          </cell>
          <cell r="E5" t="str">
            <v>Южный федеральный округ</v>
          </cell>
        </row>
        <row r="6">
          <cell r="D6" t="str">
            <v>Белгородская область</v>
          </cell>
          <cell r="E6" t="str">
            <v>Центральный федеральный округ</v>
          </cell>
        </row>
        <row r="7">
          <cell r="D7" t="str">
            <v>Брянская область</v>
          </cell>
          <cell r="E7" t="str">
            <v>Центральный федеральный округ</v>
          </cell>
        </row>
        <row r="8">
          <cell r="D8" t="str">
            <v>Владимирская область</v>
          </cell>
          <cell r="E8" t="str">
            <v>Центральный федеральный округ</v>
          </cell>
        </row>
        <row r="9">
          <cell r="D9" t="str">
            <v>Волгоградская область</v>
          </cell>
          <cell r="E9" t="str">
            <v>Южный федеральный округ</v>
          </cell>
        </row>
        <row r="10">
          <cell r="D10" t="str">
            <v>Вологодская область</v>
          </cell>
          <cell r="E10" t="str">
            <v>Северо-Западный федеральный округ</v>
          </cell>
        </row>
        <row r="11">
          <cell r="D11" t="str">
            <v>Воронежская область</v>
          </cell>
          <cell r="E11" t="str">
            <v>Центральный федеральный округ</v>
          </cell>
        </row>
        <row r="12">
          <cell r="D12" t="str">
            <v>г.Москва</v>
          </cell>
          <cell r="E12" t="str">
            <v>Центральный федеральный округ</v>
          </cell>
        </row>
        <row r="13">
          <cell r="D13" t="str">
            <v>г.Санкт-Петербург</v>
          </cell>
          <cell r="E13" t="str">
            <v>Северо-Западный федеральный округ</v>
          </cell>
        </row>
        <row r="14">
          <cell r="D14" t="str">
            <v>г.Севастополь</v>
          </cell>
          <cell r="E14" t="str">
            <v>Южный федеральный округ</v>
          </cell>
        </row>
        <row r="15">
          <cell r="D15" t="str">
            <v>Еврейская автономная область</v>
          </cell>
          <cell r="E15" t="str">
            <v>Дальневосточный федеральный округ</v>
          </cell>
        </row>
        <row r="16">
          <cell r="D16" t="str">
            <v>Забайкальский край</v>
          </cell>
          <cell r="E16" t="str">
            <v>Дальневосточный федеральный округ</v>
          </cell>
        </row>
        <row r="17">
          <cell r="D17" t="str">
            <v>Ивановская область</v>
          </cell>
          <cell r="E17" t="str">
            <v>Центральный федеральный округ</v>
          </cell>
        </row>
        <row r="18">
          <cell r="D18" t="str">
            <v>Иркутская область</v>
          </cell>
          <cell r="E18" t="str">
            <v>Сибирский федеральный округ</v>
          </cell>
        </row>
        <row r="19">
          <cell r="D19" t="str">
            <v>Кабардино-Балкарская Республика</v>
          </cell>
          <cell r="E19" t="str">
            <v>Северо-Кавказский федеральный округ</v>
          </cell>
        </row>
        <row r="20">
          <cell r="D20" t="str">
            <v>Калининградская область</v>
          </cell>
          <cell r="E20" t="str">
            <v>Северо-Западный федеральный округ</v>
          </cell>
        </row>
        <row r="21">
          <cell r="D21" t="str">
            <v>Калужская область</v>
          </cell>
          <cell r="E21" t="str">
            <v>Центральный федеральный округ</v>
          </cell>
        </row>
        <row r="22">
          <cell r="D22" t="str">
            <v>Камчатский край</v>
          </cell>
          <cell r="E22" t="str">
            <v>Дальневосточный федеральный округ</v>
          </cell>
        </row>
        <row r="23">
          <cell r="D23" t="str">
            <v>Карачаево-Черкесская Республика</v>
          </cell>
          <cell r="E23" t="str">
            <v>Северо-Кавказский федеральный округ</v>
          </cell>
        </row>
        <row r="24">
          <cell r="D24" t="str">
            <v>Кемеровская область</v>
          </cell>
          <cell r="E24" t="str">
            <v>Сибирский федеральный округ</v>
          </cell>
        </row>
        <row r="25">
          <cell r="D25" t="str">
            <v>Кировская область</v>
          </cell>
          <cell r="E25" t="str">
            <v>Приволжский федеральный округ</v>
          </cell>
        </row>
        <row r="26">
          <cell r="D26" t="str">
            <v>Костромская область</v>
          </cell>
          <cell r="E26" t="str">
            <v>Центральный федеральный округ</v>
          </cell>
        </row>
        <row r="27">
          <cell r="D27" t="str">
            <v>Краснодарский край</v>
          </cell>
          <cell r="E27" t="str">
            <v>Южный федеральный округ</v>
          </cell>
        </row>
        <row r="28">
          <cell r="D28" t="str">
            <v>Красноярский край</v>
          </cell>
          <cell r="E28" t="str">
            <v>Сибирский федеральный округ</v>
          </cell>
        </row>
        <row r="29">
          <cell r="D29" t="str">
            <v>Курганская область</v>
          </cell>
          <cell r="E29" t="str">
            <v>Уральский федеральный округ</v>
          </cell>
        </row>
        <row r="30">
          <cell r="D30" t="str">
            <v>Курская область</v>
          </cell>
          <cell r="E30" t="str">
            <v>Центральный федеральный округ</v>
          </cell>
        </row>
        <row r="31">
          <cell r="D31" t="str">
            <v>Ленинградская область</v>
          </cell>
          <cell r="E31" t="str">
            <v>Северо-Западный федеральный округ</v>
          </cell>
        </row>
        <row r="32">
          <cell r="D32" t="str">
            <v>Липецкая область</v>
          </cell>
          <cell r="E32" t="str">
            <v>Центральный федеральный округ</v>
          </cell>
        </row>
        <row r="33">
          <cell r="D33" t="str">
            <v>Магаданская область</v>
          </cell>
          <cell r="E33" t="str">
            <v>Дальневосточный федеральный округ</v>
          </cell>
        </row>
        <row r="34">
          <cell r="D34" t="str">
            <v>Московская область</v>
          </cell>
          <cell r="E34" t="str">
            <v>Центральный федеральный округ</v>
          </cell>
        </row>
        <row r="35">
          <cell r="D35" t="str">
            <v>Мурманская область</v>
          </cell>
          <cell r="E35" t="str">
            <v>Северо-Западный федеральный округ</v>
          </cell>
        </row>
        <row r="36">
          <cell r="D36" t="str">
            <v>Ненецкий автономный округ</v>
          </cell>
          <cell r="E36" t="str">
            <v>Северо-Западный федеральный округ</v>
          </cell>
        </row>
        <row r="37">
          <cell r="D37" t="str">
            <v>Нижегородская область</v>
          </cell>
          <cell r="E37" t="str">
            <v>Приволжский федеральный округ</v>
          </cell>
        </row>
        <row r="38">
          <cell r="D38" t="str">
            <v>Новгородская область</v>
          </cell>
          <cell r="E38" t="str">
            <v>Северо-Западный федеральный округ</v>
          </cell>
        </row>
        <row r="39">
          <cell r="D39" t="str">
            <v>Новосибирская область</v>
          </cell>
          <cell r="E39" t="str">
            <v>Сибирский федеральный округ</v>
          </cell>
        </row>
        <row r="40">
          <cell r="D40" t="str">
            <v>Омская область</v>
          </cell>
          <cell r="E40" t="str">
            <v>Сибирский федеральный округ</v>
          </cell>
        </row>
        <row r="41">
          <cell r="D41" t="str">
            <v>Оренбургская область</v>
          </cell>
          <cell r="E41" t="str">
            <v>Приволжский федеральный округ</v>
          </cell>
        </row>
        <row r="42">
          <cell r="D42" t="str">
            <v>Орловская область</v>
          </cell>
          <cell r="E42" t="str">
            <v>Центральный федеральный округ</v>
          </cell>
        </row>
        <row r="43">
          <cell r="D43" t="str">
            <v>Пензенская область</v>
          </cell>
          <cell r="E43" t="str">
            <v>Приволжский федеральный округ</v>
          </cell>
        </row>
        <row r="44">
          <cell r="D44" t="str">
            <v>Пермский край</v>
          </cell>
          <cell r="E44" t="str">
            <v>Приволжский федеральный округ</v>
          </cell>
        </row>
        <row r="45">
          <cell r="D45" t="str">
            <v>Приморский край</v>
          </cell>
          <cell r="E45" t="str">
            <v>Дальневосточный федеральный округ</v>
          </cell>
        </row>
        <row r="46">
          <cell r="D46" t="str">
            <v>Псковская область</v>
          </cell>
          <cell r="E46" t="str">
            <v>Северо-Западный федеральный округ</v>
          </cell>
        </row>
        <row r="47">
          <cell r="D47" t="str">
            <v>Республика Адыгея</v>
          </cell>
          <cell r="E47" t="str">
            <v>Южный федеральный округ</v>
          </cell>
        </row>
        <row r="48">
          <cell r="D48" t="str">
            <v>Республика Алтай</v>
          </cell>
          <cell r="E48" t="str">
            <v>Сибирский федеральный округ</v>
          </cell>
        </row>
        <row r="49">
          <cell r="D49" t="str">
            <v>Республика Башкортостан</v>
          </cell>
          <cell r="E49" t="str">
            <v>Приволжский федеральный округ</v>
          </cell>
        </row>
        <row r="50">
          <cell r="D50" t="str">
            <v>Республика Бурятия</v>
          </cell>
          <cell r="E50" t="str">
            <v>Дальневосточный федеральный округ</v>
          </cell>
        </row>
        <row r="51">
          <cell r="D51" t="str">
            <v>Республика Дагестан</v>
          </cell>
          <cell r="E51" t="str">
            <v>Северо-Кавказский федеральный округ</v>
          </cell>
        </row>
        <row r="52">
          <cell r="D52" t="str">
            <v>Республика Ингушетия</v>
          </cell>
          <cell r="E52" t="str">
            <v>Северо-Кавказский федеральный округ</v>
          </cell>
        </row>
        <row r="53">
          <cell r="D53" t="str">
            <v>Республика Калмыкия</v>
          </cell>
          <cell r="E53" t="str">
            <v>Южный федеральный округ</v>
          </cell>
        </row>
        <row r="54">
          <cell r="D54" t="str">
            <v>Республика Карелия</v>
          </cell>
          <cell r="E54" t="str">
            <v>Северо-Западный федеральный округ</v>
          </cell>
        </row>
        <row r="55">
          <cell r="D55" t="str">
            <v>Республика Коми</v>
          </cell>
          <cell r="E55" t="str">
            <v>Северо-Западный федеральный округ</v>
          </cell>
        </row>
        <row r="56">
          <cell r="D56" t="str">
            <v>Республика Крым</v>
          </cell>
          <cell r="E56" t="str">
            <v>Южный федеральный округ</v>
          </cell>
        </row>
        <row r="57">
          <cell r="D57" t="str">
            <v>Республика Марий Эл</v>
          </cell>
          <cell r="E57" t="str">
            <v>Приволжский федеральный округ</v>
          </cell>
        </row>
        <row r="58">
          <cell r="D58" t="str">
            <v>Республика Мордовия</v>
          </cell>
          <cell r="E58" t="str">
            <v>Приволжский федеральный округ</v>
          </cell>
        </row>
        <row r="59">
          <cell r="D59" t="str">
            <v>Республика Саха (Якутия)</v>
          </cell>
          <cell r="E59" t="str">
            <v>Дальневосточный федеральный округ</v>
          </cell>
        </row>
        <row r="60">
          <cell r="D60" t="str">
            <v>Республика Северная Осетия - Алания</v>
          </cell>
          <cell r="E60" t="str">
            <v>Северо-Кавказский федеральный округ</v>
          </cell>
        </row>
        <row r="61">
          <cell r="D61" t="str">
            <v>Республика Татарстан</v>
          </cell>
          <cell r="E61" t="str">
            <v>Приволжский федеральный округ</v>
          </cell>
        </row>
        <row r="62">
          <cell r="D62" t="str">
            <v>Республика Тыва</v>
          </cell>
          <cell r="E62" t="str">
            <v>Сибирский федеральный округ</v>
          </cell>
        </row>
        <row r="63">
          <cell r="D63" t="str">
            <v>Республика Хакасия</v>
          </cell>
          <cell r="E63" t="str">
            <v>Сибирский федеральный округ</v>
          </cell>
        </row>
        <row r="64">
          <cell r="D64" t="str">
            <v>Ростовская область</v>
          </cell>
          <cell r="E64" t="str">
            <v>Южный федеральный округ</v>
          </cell>
        </row>
        <row r="65">
          <cell r="D65" t="str">
            <v>Рязанская область</v>
          </cell>
          <cell r="E65" t="str">
            <v>Центральный федеральный округ</v>
          </cell>
        </row>
        <row r="66">
          <cell r="D66" t="str">
            <v>Самарская область</v>
          </cell>
          <cell r="E66" t="str">
            <v>Приволжский федеральный округ</v>
          </cell>
        </row>
        <row r="67">
          <cell r="D67" t="str">
            <v>Саратовская область</v>
          </cell>
          <cell r="E67" t="str">
            <v>Приволжский федеральный округ</v>
          </cell>
        </row>
        <row r="68">
          <cell r="D68" t="str">
            <v>Сахалинская область</v>
          </cell>
          <cell r="E68" t="str">
            <v>Дальневосточный федеральный округ</v>
          </cell>
        </row>
        <row r="69">
          <cell r="D69" t="str">
            <v>Свердловская область</v>
          </cell>
          <cell r="E69" t="str">
            <v>Уральский федеральный округ</v>
          </cell>
        </row>
        <row r="70">
          <cell r="D70" t="str">
            <v>Смоленская область</v>
          </cell>
          <cell r="E70" t="str">
            <v>Центральный федеральный округ</v>
          </cell>
        </row>
        <row r="71">
          <cell r="D71" t="str">
            <v>Ставропольский край</v>
          </cell>
          <cell r="E71" t="str">
            <v>Северо-Кавказский федеральный округ</v>
          </cell>
        </row>
        <row r="72">
          <cell r="D72" t="str">
            <v>Тамбовская область</v>
          </cell>
          <cell r="E72" t="str">
            <v>Центральный федеральный округ</v>
          </cell>
        </row>
        <row r="73">
          <cell r="D73" t="str">
            <v>Тверская область</v>
          </cell>
          <cell r="E73" t="str">
            <v>Центральный федеральный округ</v>
          </cell>
        </row>
        <row r="74">
          <cell r="D74" t="str">
            <v>Томская область</v>
          </cell>
          <cell r="E74" t="str">
            <v>Сибирский федеральный округ</v>
          </cell>
        </row>
        <row r="75">
          <cell r="D75" t="str">
            <v>Тульская область</v>
          </cell>
          <cell r="E75" t="str">
            <v>Центральный федеральный округ</v>
          </cell>
        </row>
        <row r="76">
          <cell r="D76" t="str">
            <v>Тюменская область</v>
          </cell>
          <cell r="E76" t="str">
            <v>Уральский федеральный округ</v>
          </cell>
        </row>
        <row r="77">
          <cell r="D77" t="str">
            <v>Удмуртская Республика</v>
          </cell>
          <cell r="E77" t="str">
            <v>Приволжский федеральный округ</v>
          </cell>
        </row>
        <row r="78">
          <cell r="D78" t="str">
            <v>Ульяновская область</v>
          </cell>
          <cell r="E78" t="str">
            <v>Приволжский федеральный округ</v>
          </cell>
        </row>
        <row r="79">
          <cell r="D79" t="str">
            <v>Хабаровский край</v>
          </cell>
          <cell r="E79" t="str">
            <v>Дальневосточный федеральный округ</v>
          </cell>
        </row>
        <row r="80">
          <cell r="D80" t="str">
            <v>Ханты-Мансийский автономный округ</v>
          </cell>
          <cell r="E80" t="str">
            <v>Уральский федеральный округ</v>
          </cell>
        </row>
        <row r="81">
          <cell r="D81" t="str">
            <v>Челябинская область</v>
          </cell>
          <cell r="E81" t="str">
            <v>Уральский федеральный округ</v>
          </cell>
        </row>
        <row r="82">
          <cell r="D82" t="str">
            <v>Чеченская Республика</v>
          </cell>
          <cell r="E82" t="str">
            <v>Северо-Кавказский федеральный округ</v>
          </cell>
        </row>
        <row r="83">
          <cell r="D83" t="str">
            <v>Чувашская Республика</v>
          </cell>
          <cell r="E83" t="str">
            <v>Приволжский федеральный округ</v>
          </cell>
        </row>
        <row r="84">
          <cell r="D84" t="str">
            <v>Чукотский автономный округ</v>
          </cell>
          <cell r="E84" t="str">
            <v>Дальневосточный федеральный округ</v>
          </cell>
        </row>
        <row r="85">
          <cell r="D85" t="str">
            <v>Ямало-Ненецкий автономный округ</v>
          </cell>
          <cell r="E85" t="str">
            <v>Уральский федеральный округ</v>
          </cell>
        </row>
        <row r="86">
          <cell r="D86" t="str">
            <v>Ярославская область</v>
          </cell>
          <cell r="E86" t="str">
            <v>Центральный федеральный округ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zoomScale="70" zoomScaleNormal="70" workbookViewId="0">
      <selection activeCell="AF7" sqref="AF7"/>
    </sheetView>
  </sheetViews>
  <sheetFormatPr defaultColWidth="9.1796875" defaultRowHeight="18" x14ac:dyDescent="0.4"/>
  <cols>
    <col min="1" max="1" width="21.453125" style="1" customWidth="1"/>
    <col min="2" max="2" width="24.7265625" style="1" customWidth="1"/>
    <col min="3" max="3" width="8.81640625" style="1" customWidth="1"/>
    <col min="4" max="4" width="39.26953125" style="1" customWidth="1"/>
    <col min="5" max="5" width="25" style="1" customWidth="1"/>
    <col min="6" max="7" width="21.81640625" style="1" customWidth="1"/>
    <col min="8" max="8" width="14.453125" style="1" customWidth="1"/>
    <col min="9" max="9" width="18.1796875" style="1" customWidth="1"/>
    <col min="10" max="10" width="15.81640625" style="1" customWidth="1"/>
    <col min="11" max="11" width="19.453125" style="1" customWidth="1"/>
    <col min="12" max="12" width="35.81640625" style="1" customWidth="1"/>
    <col min="13" max="13" width="18.26953125" style="1" customWidth="1"/>
    <col min="14" max="14" width="20.7265625" style="1" customWidth="1"/>
    <col min="15" max="15" width="18.26953125" style="1" customWidth="1"/>
    <col min="16" max="16" width="16.7265625" style="1" customWidth="1"/>
    <col min="17" max="19" width="18.26953125" style="1" customWidth="1"/>
    <col min="20" max="20" width="33.54296875" style="1" customWidth="1"/>
    <col min="21" max="22" width="18.26953125" style="1" customWidth="1"/>
    <col min="23" max="23" width="21" style="1" customWidth="1"/>
    <col min="24" max="24" width="22" style="1" customWidth="1"/>
    <col min="25" max="25" width="21.54296875" style="1" customWidth="1"/>
    <col min="26" max="26" width="20.26953125" style="1" customWidth="1"/>
    <col min="27" max="28" width="18.26953125" style="1" customWidth="1"/>
    <col min="29" max="30" width="20" style="1" customWidth="1"/>
    <col min="31" max="31" width="28.453125" style="1" customWidth="1"/>
    <col min="32" max="32" width="24" style="1" customWidth="1"/>
    <col min="33" max="33" width="36.1796875" style="1" customWidth="1"/>
    <col min="34" max="34" width="32.54296875" style="1" customWidth="1"/>
    <col min="35" max="35" width="35.26953125" style="1" customWidth="1"/>
    <col min="36" max="36" width="9.1796875" style="1" customWidth="1"/>
    <col min="37" max="16384" width="9.1796875" style="1"/>
  </cols>
  <sheetData>
    <row r="1" spans="1:35" ht="117" customHeight="1" x14ac:dyDescent="0.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3" spans="1:35" s="5" customFormat="1" ht="42.75" customHeight="1" x14ac:dyDescent="0.35">
      <c r="A3" s="29" t="s">
        <v>1</v>
      </c>
      <c r="B3" s="29" t="s">
        <v>2</v>
      </c>
      <c r="C3" s="29" t="s">
        <v>3</v>
      </c>
      <c r="D3" s="29" t="s">
        <v>4</v>
      </c>
      <c r="E3" s="30" t="s">
        <v>5</v>
      </c>
      <c r="F3" s="31" t="s">
        <v>6</v>
      </c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 t="s">
        <v>7</v>
      </c>
      <c r="AG3" s="35" t="s">
        <v>8</v>
      </c>
      <c r="AH3" s="35" t="s">
        <v>9</v>
      </c>
      <c r="AI3" s="35" t="s">
        <v>10</v>
      </c>
    </row>
    <row r="4" spans="1:35" s="5" customFormat="1" ht="41.25" customHeight="1" x14ac:dyDescent="0.35">
      <c r="A4" s="29"/>
      <c r="B4" s="29"/>
      <c r="C4" s="29"/>
      <c r="D4" s="29"/>
      <c r="E4" s="30"/>
      <c r="F4" s="36" t="s">
        <v>11</v>
      </c>
      <c r="G4" s="36"/>
      <c r="H4" s="36"/>
      <c r="I4" s="36"/>
      <c r="J4" s="36"/>
      <c r="K4" s="36"/>
      <c r="L4" s="36"/>
      <c r="M4" s="36"/>
      <c r="N4" s="37" t="s">
        <v>12</v>
      </c>
      <c r="O4" s="37"/>
      <c r="P4" s="37"/>
      <c r="Q4" s="37"/>
      <c r="R4" s="37"/>
      <c r="S4" s="37"/>
      <c r="T4" s="37"/>
      <c r="U4" s="37"/>
      <c r="V4" s="38" t="s">
        <v>13</v>
      </c>
      <c r="W4" s="38"/>
      <c r="X4" s="38"/>
      <c r="Y4" s="38"/>
      <c r="Z4" s="36" t="s">
        <v>14</v>
      </c>
      <c r="AA4" s="36"/>
      <c r="AB4" s="36"/>
      <c r="AC4" s="36"/>
      <c r="AD4" s="36"/>
      <c r="AE4" s="36"/>
      <c r="AF4" s="32"/>
      <c r="AG4" s="35"/>
      <c r="AH4" s="35"/>
      <c r="AI4" s="35"/>
    </row>
    <row r="5" spans="1:35" s="8" customFormat="1" ht="255.75" customHeight="1" x14ac:dyDescent="0.35">
      <c r="A5" s="29"/>
      <c r="B5" s="29"/>
      <c r="C5" s="29"/>
      <c r="D5" s="29"/>
      <c r="E5" s="30"/>
      <c r="F5" s="3" t="s">
        <v>15</v>
      </c>
      <c r="G5" s="6" t="s">
        <v>16</v>
      </c>
      <c r="H5" s="3" t="s">
        <v>17</v>
      </c>
      <c r="I5" s="2" t="s">
        <v>18</v>
      </c>
      <c r="J5" s="3" t="s">
        <v>19</v>
      </c>
      <c r="K5" s="3" t="s">
        <v>20</v>
      </c>
      <c r="L5" s="7" t="s">
        <v>21</v>
      </c>
      <c r="M5" s="3" t="s">
        <v>22</v>
      </c>
      <c r="N5" s="3" t="s">
        <v>23</v>
      </c>
      <c r="O5" s="6" t="s">
        <v>24</v>
      </c>
      <c r="P5" s="3" t="s">
        <v>25</v>
      </c>
      <c r="Q5" s="3" t="s">
        <v>26</v>
      </c>
      <c r="R5" s="3" t="s">
        <v>27</v>
      </c>
      <c r="S5" s="3" t="s">
        <v>28</v>
      </c>
      <c r="T5" s="3" t="s">
        <v>29</v>
      </c>
      <c r="U5" s="3" t="s">
        <v>30</v>
      </c>
      <c r="V5" s="3" t="s">
        <v>31</v>
      </c>
      <c r="W5" s="2" t="s">
        <v>32</v>
      </c>
      <c r="X5" s="2" t="s">
        <v>33</v>
      </c>
      <c r="Y5" s="2" t="s">
        <v>34</v>
      </c>
      <c r="Z5" s="3" t="s">
        <v>35</v>
      </c>
      <c r="AA5" s="3" t="s">
        <v>36</v>
      </c>
      <c r="AB5" s="3" t="s">
        <v>37</v>
      </c>
      <c r="AC5" s="3" t="s">
        <v>38</v>
      </c>
      <c r="AD5" s="3" t="s">
        <v>39</v>
      </c>
      <c r="AE5" s="3" t="s">
        <v>40</v>
      </c>
      <c r="AF5" s="32"/>
      <c r="AG5" s="35"/>
      <c r="AH5" s="35"/>
      <c r="AI5" s="35"/>
    </row>
    <row r="6" spans="1:35" s="8" customFormat="1" ht="18.75" customHeight="1" x14ac:dyDescent="0.35">
      <c r="A6" s="9" t="s">
        <v>41</v>
      </c>
      <c r="B6" s="9" t="s">
        <v>42</v>
      </c>
      <c r="C6" s="9" t="s">
        <v>43</v>
      </c>
      <c r="D6" s="9" t="s">
        <v>44</v>
      </c>
      <c r="E6" s="9" t="s">
        <v>45</v>
      </c>
      <c r="F6" s="9" t="s">
        <v>46</v>
      </c>
      <c r="G6" s="9" t="s">
        <v>47</v>
      </c>
      <c r="H6" s="9" t="s">
        <v>48</v>
      </c>
      <c r="I6" s="9" t="s">
        <v>49</v>
      </c>
      <c r="J6" s="9" t="s">
        <v>50</v>
      </c>
      <c r="K6" s="9" t="s">
        <v>51</v>
      </c>
      <c r="L6" s="9" t="s">
        <v>52</v>
      </c>
      <c r="M6" s="9" t="s">
        <v>53</v>
      </c>
      <c r="N6" s="9" t="s">
        <v>54</v>
      </c>
      <c r="O6" s="9" t="s">
        <v>55</v>
      </c>
      <c r="P6" s="9" t="s">
        <v>56</v>
      </c>
      <c r="Q6" s="9" t="s">
        <v>57</v>
      </c>
      <c r="R6" s="9" t="s">
        <v>58</v>
      </c>
      <c r="S6" s="9" t="s">
        <v>59</v>
      </c>
      <c r="T6" s="9" t="s">
        <v>60</v>
      </c>
      <c r="U6" s="9" t="s">
        <v>61</v>
      </c>
      <c r="V6" s="9" t="s">
        <v>62</v>
      </c>
      <c r="W6" s="9" t="s">
        <v>63</v>
      </c>
      <c r="X6" s="9" t="s">
        <v>64</v>
      </c>
      <c r="Y6" s="9" t="s">
        <v>65</v>
      </c>
      <c r="Z6" s="9" t="s">
        <v>66</v>
      </c>
      <c r="AA6" s="9" t="s">
        <v>67</v>
      </c>
      <c r="AB6" s="9" t="s">
        <v>68</v>
      </c>
      <c r="AC6" s="9" t="s">
        <v>69</v>
      </c>
      <c r="AD6" s="9" t="s">
        <v>70</v>
      </c>
      <c r="AE6" s="9" t="s">
        <v>71</v>
      </c>
      <c r="AF6" s="9" t="s">
        <v>72</v>
      </c>
      <c r="AG6" s="9" t="s">
        <v>73</v>
      </c>
      <c r="AH6" s="9" t="s">
        <v>74</v>
      </c>
      <c r="AI6" s="9" t="s">
        <v>75</v>
      </c>
    </row>
    <row r="7" spans="1:35" s="8" customFormat="1" ht="35.25" customHeight="1" x14ac:dyDescent="0.35">
      <c r="A7" s="2" t="str">
        <f>VLOOKUP(B7,Прогноз_выпуска!$A$2:$B$87,2,FALSE)</f>
        <v>Дальневосточный федеральный округ</v>
      </c>
      <c r="B7" s="2" t="s">
        <v>105</v>
      </c>
      <c r="C7" s="10" t="s">
        <v>41</v>
      </c>
      <c r="D7" s="11" t="s">
        <v>76</v>
      </c>
      <c r="E7" s="12">
        <v>157</v>
      </c>
      <c r="F7" s="12">
        <v>12</v>
      </c>
      <c r="G7" s="12"/>
      <c r="H7" s="12"/>
      <c r="I7" s="12"/>
      <c r="J7" s="12"/>
      <c r="K7" s="12">
        <v>39</v>
      </c>
      <c r="L7" s="12"/>
      <c r="M7" s="12"/>
      <c r="N7" s="12">
        <v>106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4" t="str">
        <f>IF(E7=F7+H7+I7+J7+K7+L7+M7+N7+P7+Q7+R7+S7+T7+U7+V7+W7+X7+Y7+Z7+AA7+AB7+AC7+AD7+AE7,"проверка пройдена","ВНИМАНИЕ! Суммарный выпуск не совпадает с суммой по всем графам. Скорректируйте введенные данные!")</f>
        <v>проверка пройдена</v>
      </c>
      <c r="AH7" s="4" t="str">
        <f>IF(E7&lt;(VLOOKUP(B7,Прогноз_выпуска!$A$2:$D$86,4,FALSE)*0.95),"ВНИМАНИЕ! Выпуск меньше прогнозируемого. Перепроверьте данные, убедившись, что вами охвачены все ОО СПО и их филиалы, расположенные на территории региона, и все выпускники независимо от формы обучения и финансовой основы обучения","проверка пройдена")</f>
        <v>ВНИМАНИЕ! Выпуск меньше прогнозируемого. Перепроверьте данные, убедившись, что вами охвачены все ОО СПО и их филиалы, расположенные на территории региона, и все выпускники независимо от формы обучения и финансовой основы обучения</v>
      </c>
      <c r="AI7" s="4" t="str">
        <f>IF(OR(G7&gt;F7,O7&gt;N7),"ВНИМАНИЕ! Число трудоустроенных на ОПК превышает число трудоустроенных всего. Перепроверьте корректность заполнения граф 06,07, 14 и 15","проверка пройдена")</f>
        <v>проверка пройдена</v>
      </c>
    </row>
    <row r="8" spans="1:35" s="8" customFormat="1" ht="35.25" customHeight="1" x14ac:dyDescent="0.35">
      <c r="A8" s="2" t="str">
        <f>VLOOKUP(B8,Прогноз_выпуска!$A$2:$B$87,2,FALSE)</f>
        <v>Дальневосточный федеральный округ</v>
      </c>
      <c r="B8" s="2" t="s">
        <v>105</v>
      </c>
      <c r="C8" s="10" t="s">
        <v>42</v>
      </c>
      <c r="D8" s="13" t="s">
        <v>77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4" t="str">
        <f t="shared" ref="AG8:AG11" si="0">IF(E8=F8+H8+I8+J8+K8+L8+M8+N8+P8+Q8+R8+S8+T8+U8+V8+W8+X8+Y8+Z8+AA8+AB8+AC8+AD8+AE8,"проверка пройдена","ВНИМАНИЕ! Суммарный выпуск не совпадает с суммой по всем графам. Скорректируйте введенные данные!")</f>
        <v>проверка пройдена</v>
      </c>
      <c r="AH8" s="4" t="str">
        <f>IF(E8&lt;(VLOOKUP(B8,Прогноз_выпуска!$A$2:$D$86,4,FALSE)*0.95),"ВНИМАНИЕ! Выпуск меньше прогнозируемого. Перепроверьте данные, убедившись, что вами охвачены все ОО СПО и их филиалы, расположенные на территории региона, и все выпускники независимо от формы обучения и финансовой основы обучения","проверка пройдена")</f>
        <v>ВНИМАНИЕ! Выпуск меньше прогнозируемого. Перепроверьте данные, убедившись, что вами охвачены все ОО СПО и их филиалы, расположенные на территории региона, и все выпускники независимо от формы обучения и финансовой основы обучения</v>
      </c>
      <c r="AI8" s="4" t="str">
        <f>IF(OR(G8&gt;F8,O8&gt;N8),"ВНИМАНИЕ! Число трудоустроенных на ОПК превышает число трудоустроенных всего. Перепроверьте корректность заполнения граф 06,07, 14 и 15","проверка пройдена")</f>
        <v>проверка пройдена</v>
      </c>
    </row>
    <row r="9" spans="1:35" s="8" customFormat="1" ht="35.25" customHeight="1" x14ac:dyDescent="0.35">
      <c r="A9" s="2" t="str">
        <f>VLOOKUP(B9,Прогноз_выпуска!$A$2:$B$87,2,FALSE)</f>
        <v>Дальневосточный федеральный округ</v>
      </c>
      <c r="B9" s="2" t="s">
        <v>105</v>
      </c>
      <c r="C9" s="10" t="s">
        <v>43</v>
      </c>
      <c r="D9" s="13" t="s">
        <v>78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4" t="str">
        <f t="shared" si="0"/>
        <v>проверка пройдена</v>
      </c>
      <c r="AH9" s="4" t="str">
        <f>IF(E9&lt;(VLOOKUP(B9,Прогноз_выпуска!$A$2:$D$86,4,FALSE)*0.95),"ВНИМАНИЕ! Выпуск меньше прогнозируемого. Перепроверьте данные, убедившись, что вами охвачены все ОО СПО и их филиалы, расположенные на территории региона, и все выпускники независимо от формы обучения и финансовой основы обучения","проверка пройдена")</f>
        <v>ВНИМАНИЕ! Выпуск меньше прогнозируемого. Перепроверьте данные, убедившись, что вами охвачены все ОО СПО и их филиалы, расположенные на территории региона, и все выпускники независимо от формы обучения и финансовой основы обучения</v>
      </c>
      <c r="AI9" s="4" t="str">
        <f>IF(OR(G9&gt;F9,O9&gt;N9),"ВНИМАНИЕ! Число трудоустроенных на ОПК превышает число трудоустроенных всего. Перепроверьте корректность заполнения граф 06,07, 14 и 15","проверка пройдена")</f>
        <v>проверка пройдена</v>
      </c>
    </row>
    <row r="10" spans="1:35" s="8" customFormat="1" ht="36.75" customHeight="1" x14ac:dyDescent="0.35">
      <c r="A10" s="2" t="str">
        <f>VLOOKUP(B10,Прогноз_выпуска!$A$2:$B$87,2,FALSE)</f>
        <v>Дальневосточный федеральный округ</v>
      </c>
      <c r="B10" s="2" t="s">
        <v>105</v>
      </c>
      <c r="C10" s="10" t="s">
        <v>44</v>
      </c>
      <c r="D10" s="13" t="s">
        <v>79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4" t="str">
        <f t="shared" si="0"/>
        <v>проверка пройдена</v>
      </c>
      <c r="AH10" s="4" t="str">
        <f>IF(E10&lt;(VLOOKUP(B10,Прогноз_выпуска!$A$2:$D$86,4,FALSE)*0.95),"ВНИМАНИЕ! Выпуск меньше прогнозируемого. Перепроверьте данные, убедившись, что вами охвачены все ОО СПО и их филиалы, расположенные на территории региона, и все выпускники независимо от формы обучения и финансовой основы обучения","проверка пройдена")</f>
        <v>ВНИМАНИЕ! Выпуск меньше прогнозируемого. Перепроверьте данные, убедившись, что вами охвачены все ОО СПО и их филиалы, расположенные на территории региона, и все выпускники независимо от формы обучения и финансовой основы обучения</v>
      </c>
      <c r="AI10" s="4" t="str">
        <f>IF(OR(G10&gt;F10,O10&gt;N10),"ВНИМАНИЕ! Число трудоустроенных на ОПК превышает число трудоустроенных всего. Перепроверьте корректность заполнения граф 06,07, 14 и 15","проверка пройдена")</f>
        <v>проверка пройдена</v>
      </c>
    </row>
    <row r="11" spans="1:35" s="8" customFormat="1" ht="43.5" customHeight="1" x14ac:dyDescent="0.35">
      <c r="A11" s="2" t="str">
        <f>VLOOKUP(B11,Прогноз_выпуска!$A$2:$B$87,2,FALSE)</f>
        <v>Дальневосточный федеральный округ</v>
      </c>
      <c r="B11" s="2" t="s">
        <v>105</v>
      </c>
      <c r="C11" s="10" t="s">
        <v>45</v>
      </c>
      <c r="D11" s="13" t="s">
        <v>80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4" t="str">
        <f t="shared" si="0"/>
        <v>проверка пройдена</v>
      </c>
      <c r="AH11" s="4" t="str">
        <f>IF(E11&lt;(VLOOKUP(B11,Прогноз_выпуска!$A$2:$D$86,4,FALSE)*0.95),"ВНИМАНИЕ! Выпуск меньше прогнозируемого. Перепроверьте данные, убедившись, что вами охвачены все ОО СПО и их филиалы, расположенные на территории региона, и все выпускники независимо от формы обучения и финансовой основы обучения","проверка пройдена")</f>
        <v>ВНИМАНИЕ! Выпуск меньше прогнозируемого. Перепроверьте данные, убедившись, что вами охвачены все ОО СПО и их филиалы, расположенные на территории региона, и все выпускники независимо от формы обучения и финансовой основы обучения</v>
      </c>
      <c r="AI11" s="4" t="str">
        <f>IF(OR(G11&gt;F11,O11&gt;N11),"ВНИМАНИЕ! Число трудоустроенных на ОПК превышает число трудоустроенных всего. Перепроверьте корректность заполнения граф 06,07, 14 и 15","проверка пройдена")</f>
        <v>проверка пройдена</v>
      </c>
    </row>
    <row r="12" spans="1:35" ht="145.5" customHeight="1" x14ac:dyDescent="0.4">
      <c r="A12" s="14"/>
      <c r="B12" s="15" t="s">
        <v>81</v>
      </c>
      <c r="C12" s="16" t="s">
        <v>46</v>
      </c>
      <c r="D12" s="15" t="str">
        <f>IF(AND(E12="проверка пройдена", F12="проверка пройдена", G12="проверка пройдена", H12="проверка пройдена", I12="проверка пройдена", J12="проверка пройдена", K12="проверка пройдена", L12="проверка пройдена", M12="проверка пройдена", N12="проверка пройдена", O12="проверка пройдена", P12="проверка пройдена", Q12="проверка пройдена", R12="проверка пройдена", S12="проверка пройдена", T12="проверка пройдена", U12="проверка пройдена", V12="проверка пройдена", W12="проверка пройдена", X12="проверка пройдена", Y12="проверка пройдена", Z12="проверка пройдена", AA12="проверка пройдена", AB12="проверка пройдена", AC12="проверка пройдена", AD12="проверка пройдена", AE12="проверка пройдена", AF12="проверка пройдена"),"проверка пройдена","ВНИМАНИЕ! Проверьте корректность заполнения данных по формулам логического контроля в строке 06")</f>
        <v>проверка пройдена</v>
      </c>
      <c r="E12" s="15" t="str">
        <f>IF(AND(E7&gt;=E11,E7&gt;=E10,E7&gt;=E8,E8&gt;=E9,(E8+E10)&lt;=E7),"проверка пройдена","ВНИМАНИЕ! Проверьте корректность заполнения данных об общем выпуске. Строки 02,03,04 и 05 в графе 05 должны быть меньше или равны строке 01. Строка 03 меньше или равна строке 02")</f>
        <v>проверка пройдена</v>
      </c>
      <c r="F12" s="15" t="str">
        <f>IF(AND(F7&gt;=F11,F7&gt;=F10,F7&gt;=F8,F8&gt;=F9,(F8+F10)&lt;=F7),"проверка пройдена","ВНИМАНИЕ! Проверьте корректность заполнения данных об общем выпуске. Строки 02,03,04 и 05 в графе 06 должны быть меньше или равны строке 01. Строка 03 меньше или равна строке 02")</f>
        <v>проверка пройдена</v>
      </c>
      <c r="G12" s="15" t="str">
        <f>IF(AND(G7&gt;=G11,G7&gt;=G10,G7&gt;=G8,G8&gt;=G9,(G8+G10)&lt;=G7),"проверка пройдена","ВНИМАНИЕ! Проверьте корректность заполнения данных об общем выпуске. Строки 02,03,04 и 05 в графе 07 должны быть меньше или равны строке 01. Строка 03 меньше или равна строке 02")</f>
        <v>проверка пройдена</v>
      </c>
      <c r="H12" s="15" t="str">
        <f>IF(AND(H7&gt;=H11,H7&gt;=H10,H7&gt;=H8,H8&gt;=H9,(H8+H10)&lt;=H7),"проверка пройдена","ВНИМАНИЕ! Проверьте корректность заполнения данных об общем выпуске. Строки 02,03,04 и 05 в графе 08 должны быть меньше или равны строке 01. Строка 03 меньше или равна строке 02")</f>
        <v>проверка пройдена</v>
      </c>
      <c r="I12" s="15" t="str">
        <f>IF(AND(I7&gt;=I11,I7&gt;=I10,I7&gt;=I8,I8&gt;=I9,(I8+I10)&lt;=I7),"проверка пройдена","ВНИМАНИЕ! Проверьте корректность заполнения данных об общем выпуске. Строки 02,03,04 и 05 в графе 09 должны быть меньше или равны строке 01. Строка 03 меньше или равна строке 02")</f>
        <v>проверка пройдена</v>
      </c>
      <c r="J12" s="15" t="str">
        <f>IF(AND(J7&gt;=J11,J7&gt;=J10,J7&gt;=J8,J8&gt;=J9,(J8+J10)&lt;=J7),"проверка пройдена","ВНИМАНИЕ! Проверьте корректность заполнения данных об общем выпуске. Строки 02,03,04 и 05 в графе 10 должны быть меньше или равны строке 01. Строка 03 меньше или равна строке 02")</f>
        <v>проверка пройдена</v>
      </c>
      <c r="K12" s="15" t="str">
        <f>IF(AND(K7&gt;=K11,K7&gt;=K10,K7&gt;=K8,K8&gt;=K9,(K8+K10)&lt;=K7),"проверка пройдена","ВНИМАНИЕ! Проверьте корректность заполнения данных об общем выпуске. Строки 02,03,04 и 05 в графе 11 должны быть меньше или равны строке 01. Строка 03 меньше или равна строке 02")</f>
        <v>проверка пройдена</v>
      </c>
      <c r="L12" s="15" t="str">
        <f>IF(AND(L7&gt;=L11,L7&gt;=L10,L7&gt;=L8,L8&gt;=L9,(L8+L10)&lt;=L7),"проверка пройдена","ВНИМАНИЕ! Проверьте корректность заполнения данных об общем выпуске. Строки 02,03,04 и 05 в графе 12 должны быть меньше или равны строке 01. Строка 03 меньше или равна строке 02")</f>
        <v>проверка пройдена</v>
      </c>
      <c r="M12" s="15" t="str">
        <f>IF(AND(M7&gt;=M11,M7&gt;=M10,M7&gt;=M8,M8&gt;=M9,(M8+M10)&lt;=M7),"проверка пройдена","ВНИМАНИЕ! Проверьте корректность заполнения данных об общем выпуске. Строки 02,03,04 и 05 в графе 13 должны быть меньше или равны строке 01. Строка 03 меньше или равна строке 02")</f>
        <v>проверка пройдена</v>
      </c>
      <c r="N12" s="15" t="str">
        <f>IF(AND(N7&gt;=N11,N7&gt;=N10,N7&gt;=N8,N8&gt;=N9,(N8+N10)&lt;=N7),"проверка пройдена","ВНИМАНИЕ! Проверьте корректность заполнения данных об общем выпуске. Строки 02,03,04 и 05 в графе 14 должны быть меньше или равны строке 01. Строка 03 меньше или равна строке 02")</f>
        <v>проверка пройдена</v>
      </c>
      <c r="O12" s="15" t="str">
        <f>IF(AND(O7&gt;=O11,O7&gt;=O10,O7&gt;=O8,O8&gt;=O9,(O8+O10)&lt;=O7),"проверка пройдена","ВНИМАНИЕ! Проверьте корректность заполнения данных об общем выпуске. Строки 02,03,04 и 05 в графе 15 должны быть меньше или равны строке 01. Строка 03 меньше или равна строке 02")</f>
        <v>проверка пройдена</v>
      </c>
      <c r="P12" s="15" t="str">
        <f>IF(AND(P7&gt;=P11,P7&gt;=P10,P7&gt;=P8,P8&gt;=P9,(P8+P10)&lt;=P7),"проверка пройдена","ВНИМАНИЕ! Проверьте корректность заполнения данных об общем выпуске. Строки 02,03,04 и 05 в графе 16 должны быть меньше или равны строке 01. Строка 03 меньше или равна строке 02")</f>
        <v>проверка пройдена</v>
      </c>
      <c r="Q12" s="15" t="str">
        <f>IF(AND(Q7&gt;=Q11,Q7&gt;=Q10,Q7&gt;=Q8,Q8&gt;=Q9,(Q8+Q10)&lt;=Q7),"проверка пройдена","ВНИМАНИЕ! Проверьте корректность заполнения данных об общем выпуске. Строки 02,03,04 и 05 в графе 17 должны быть меньше или равны строке 01. Строка 03 меньше или равна строке 02")</f>
        <v>проверка пройдена</v>
      </c>
      <c r="R12" s="15" t="str">
        <f>IF(AND(R7&gt;=R11,R7&gt;=R10,R7&gt;=R8,R8&gt;=R9,(R8+R10)&lt;=R7),"проверка пройдена","ВНИМАНИЕ! Проверьте корректность заполнения данных об общем выпуске. Строки 02,03,04 и 05 в графе 18 должны быть меньше или равны строке 01. Строка 03 меньше или равна строке 02")</f>
        <v>проверка пройдена</v>
      </c>
      <c r="S12" s="15" t="str">
        <f>IF(AND(S7&gt;=S11,S7&gt;=S10,S7&gt;=S8,S8&gt;=S9,(S8+S10)&lt;=S7),"проверка пройдена","ВНИМАНИЕ! Проверьте корректность заполнения данных об общем выпуске. Строки 02,03,04 и 05 в графе 19 должны быть меньше или равны строке 01. Строка 03 меньше или равна строке 02")</f>
        <v>проверка пройдена</v>
      </c>
      <c r="T12" s="15" t="str">
        <f>IF(AND(T7&gt;=T11,T7&gt;=T10,T7&gt;=T8,T8&gt;=T9,(T8+T10)&lt;=T7),"проверка пройдена","ВНИМАНИЕ! Проверьте корректность заполнения данных об общем выпуске. Строки 02,03,04 и 05 в графе 20 должны быть меньше или равны строке 01. Строка 03 меньше или равна строке 02")</f>
        <v>проверка пройдена</v>
      </c>
      <c r="U12" s="15" t="str">
        <f>IF(AND(U7&gt;=U11,U7&gt;=U10,U7&gt;=U8,U8&gt;=U9,(U8+U10)&lt;=U7),"проверка пройдена","ВНИМАНИЕ! Проверьте корректность заполнения данных об общем выпуске. Строки 02,03,04 и 05 в графе 21 должны быть меньше или равны строке 01. Строка 03 меньше или равна строке 02")</f>
        <v>проверка пройдена</v>
      </c>
      <c r="V12" s="15" t="str">
        <f>IF(AND(V7&gt;=V11,V7&gt;=V10,V7&gt;=V8,V8&gt;=V9,(V8+V10)&lt;=V7),"проверка пройдена","ВНИМАНИЕ! Проверьте корректность заполнения данных об общем выпуске. Строки 02,03,04 и 05 в графе 22 должны быть меньше или равны строке 01. Строка 03 меньше или равна строке 02")</f>
        <v>проверка пройдена</v>
      </c>
      <c r="W12" s="15" t="str">
        <f>IF(AND(W7&gt;=W11,W7&gt;=W10,W7&gt;=W8,W8&gt;=W9,(W8+W10)&lt;=W7),"проверка пройдена","ВНИМАНИЕ! Проверьте корректность заполнения данных об общем выпуске. Строки 02,03,04 и 05 в графе 23 должны быть меньше или равны строке 01. Строка 03 меньше или равна строке 02")</f>
        <v>проверка пройдена</v>
      </c>
      <c r="X12" s="15" t="str">
        <f>IF(AND(X7&gt;=X11,X7&gt;=X10,X7&gt;=X8,X8&gt;=X9,(X8+X10)&lt;=X7),"проверка пройдена","ВНИМАНИЕ! Проверьте корректность заполнения данных об общем выпуске. Строки 02,03,04 и 05 в графе 24 должны быть меньше или равны строке 01. Строка 03 меньше или равна строке 02")</f>
        <v>проверка пройдена</v>
      </c>
      <c r="Y12" s="15" t="str">
        <f>IF(AND(Y7&gt;=Y11,Y7&gt;=Y10,Y7&gt;=Y8,Y8&gt;=Y9,(Y8+Y10)&lt;=Y7),"проверка пройдена","ВНИМАНИЕ! Проверьте корректность заполнения данных об общем выпуске. Строки 02,03,04 и 05 в графе 25 должны быть меньше или равны строке 01. Строка 03 меньше или равна строке 02")</f>
        <v>проверка пройдена</v>
      </c>
      <c r="Z12" s="15" t="str">
        <f>IF(AND(Z7&gt;=Z11,Z7&gt;=Z10,Z7&gt;=Z8,Z8&gt;=Z9,(Z8+Z10)&lt;=Z7),"проверка пройдена","ВНИМАНИЕ! Проверьте корректность заполнения данных об общем выпуске. Строки 02,03,04 и 05 в графе 26 должны быть меньше или равны строке 01. Строка 03 меньше или равна строке 02")</f>
        <v>проверка пройдена</v>
      </c>
      <c r="AA12" s="15" t="str">
        <f>IF(AND(AA7&gt;=AA11,AA7&gt;=AA10,AA7&gt;=AA8,AA8&gt;=AA9,(AA8+AA10)&lt;=AA7),"проверка пройдена","ВНИМАНИЕ! Проверьте корректность заполнения данных об общем выпуске. Строки 02,03,04 и 05 в графе 27 должны быть меньше или равны строке 01. Строка 03 меньше или равна строке 02")</f>
        <v>проверка пройдена</v>
      </c>
      <c r="AB12" s="15" t="str">
        <f>IF(AND(AB7&gt;=AB11,AB7&gt;=AB10,AB7&gt;=AB8,AB8&gt;=AB9,(AB8+AB10)&lt;=AB7),"проверка пройдена","ВНИМАНИЕ! Проверьте корректность заполнения данных об общем выпуске. Строки 02,03,04 и 05 в графе 28 должны быть меньше или равны строке 01. Строка 03 меньше или равна строке 02")</f>
        <v>проверка пройдена</v>
      </c>
      <c r="AC12" s="15" t="str">
        <f>IF(AND(AC7&gt;=AC11,AC7&gt;=AC10,AC7&gt;=AC8,AC8&gt;=AC9,(AC8+AC10)&lt;=AC7),"проверка пройдена","ВНИМАНИЕ! Проверьте корректность заполнения данных об общем выпуске. Строки 02,03,04 и 05 в графе 29 должны быть меньше или равны строке 01. Строка 03 меньше или равна строке 02")</f>
        <v>проверка пройдена</v>
      </c>
      <c r="AD12" s="15" t="str">
        <f>IF(AND(AD7&gt;=AD11,AD7&gt;=AD10,AD7&gt;=AD8,AD8&gt;=AD9,(AD8+AD10)&lt;=AD7),"проверка пройдена","ВНИМАНИЕ! Проверьте корректность заполнения данных об общем выпуске. Строки 02,03,04 и 05 в графе 30 должны быть меньше или равны строке 01. Строка 03 меньше или равна строке 02")</f>
        <v>проверка пройдена</v>
      </c>
      <c r="AE12" s="15" t="str">
        <f>IF(AND(AE7&gt;=AE11,AE7&gt;=AE10,AE7&gt;=AE8,AE8&gt;=AE9,(AE8+AE10)&lt;=AE7),"проверка пройдена","ВНИМАНИЕ! Проверьте корректность заполнения данных об общем выпуске. Строки 02,03,04 и 05 в графе 31 должны быть меньше или равны строке 01. Строка 03 меньше или равна строке 02")</f>
        <v>проверка пройдена</v>
      </c>
      <c r="AF12" s="15" t="str">
        <f>IF(AND(AF7&gt;=AF11,AF7&gt;=AF10,AF7&gt;=AF8,AF8&gt;=AF9,(AF8+AF10)&lt;=AF7),"проверка пройдена","ВНИМАНИЕ! Проверьте корректность заполнения данных об общем выпуске. Строки 02,03,04 и 05 в графе 32 должны быть меньше или равны строке 01. Строка 03 меньше или равна строке 02")</f>
        <v>проверка пройдена</v>
      </c>
      <c r="AG12" s="14"/>
      <c r="AH12" s="14"/>
      <c r="AI12" s="14"/>
    </row>
    <row r="14" spans="1:35" x14ac:dyDescent="0.4">
      <c r="A14" s="17" t="s">
        <v>82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35" ht="41.25" customHeight="1" x14ac:dyDescent="0.4">
      <c r="A15" s="33" t="s">
        <v>83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7"/>
      <c r="AC15" s="17"/>
      <c r="AD15" s="17"/>
      <c r="AE15" s="17"/>
      <c r="AF15" s="20"/>
    </row>
    <row r="17" spans="1:8" ht="63.75" customHeight="1" x14ac:dyDescent="0.4">
      <c r="A17" s="34" t="s">
        <v>84</v>
      </c>
      <c r="B17" s="34"/>
      <c r="C17" s="34"/>
      <c r="D17" s="34"/>
      <c r="E17" s="34"/>
      <c r="F17" s="34"/>
      <c r="G17" s="34"/>
    </row>
    <row r="18" spans="1:8" ht="20.5" x14ac:dyDescent="0.4">
      <c r="A18" s="21" t="s">
        <v>85</v>
      </c>
      <c r="B18" s="21" t="s">
        <v>86</v>
      </c>
      <c r="H18" s="22"/>
    </row>
    <row r="19" spans="1:8" ht="36" customHeight="1" x14ac:dyDescent="0.4">
      <c r="A19" s="23"/>
      <c r="B19" s="23"/>
    </row>
  </sheetData>
  <mergeCells count="17">
    <mergeCell ref="A15:M15"/>
    <mergeCell ref="A17:G17"/>
    <mergeCell ref="AG3:AG5"/>
    <mergeCell ref="AH3:AH5"/>
    <mergeCell ref="AI3:AI5"/>
    <mergeCell ref="F4:M4"/>
    <mergeCell ref="N4:U4"/>
    <mergeCell ref="V4:Y4"/>
    <mergeCell ref="Z4:AE4"/>
    <mergeCell ref="A1:AF1"/>
    <mergeCell ref="A3:A5"/>
    <mergeCell ref="B3:B5"/>
    <mergeCell ref="C3:C5"/>
    <mergeCell ref="D3:D5"/>
    <mergeCell ref="E3:E5"/>
    <mergeCell ref="F3:AE3"/>
    <mergeCell ref="AF3:AF5"/>
  </mergeCells>
  <conditionalFormatting sqref="AI7:AI11">
    <cfRule type="expression" dxfId="1" priority="1" stopIfTrue="1">
      <formula>NOT(ISERROR(SEARCH("ВНИМАНИЕ!",AI7)))</formula>
    </cfRule>
  </conditionalFormatting>
  <conditionalFormatting sqref="D12:AF12">
    <cfRule type="expression" dxfId="0" priority="2" stopIfTrue="1">
      <formula>NOT(ISERROR(SEARCH("ВНИМАНИЕ!",D12)))</formula>
    </cfRule>
  </conditionalFormatting>
  <dataValidations count="1">
    <dataValidation type="whole" operator="greaterThanOrEqual" allowBlank="1" showInputMessage="1" showErrorMessage="1" sqref="E7:AE11">
      <formula1>0</formula1>
    </dataValidation>
  </dataValidations>
  <pageMargins left="0.23622047244094502" right="0.23622047244094502" top="0.74803149606299213" bottom="0.74803149606299213" header="0.31496062992126012" footer="0.31496062992126012"/>
  <pageSetup paperSize="0" scale="19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workbookViewId="0">
      <selection activeCell="A16" sqref="A16"/>
    </sheetView>
  </sheetViews>
  <sheetFormatPr defaultRowHeight="14.5" x14ac:dyDescent="0.35"/>
  <cols>
    <col min="1" max="1" width="23.81640625" style="24" customWidth="1"/>
    <col min="2" max="2" width="23.81640625" style="25" customWidth="1"/>
    <col min="3" max="3" width="15.26953125" style="26" customWidth="1"/>
    <col min="4" max="4" width="15.453125" style="26" customWidth="1"/>
    <col min="5" max="5" width="9.1796875" customWidth="1"/>
  </cols>
  <sheetData>
    <row r="1" spans="1:4" ht="28" x14ac:dyDescent="0.35">
      <c r="A1" s="24" t="s">
        <v>87</v>
      </c>
      <c r="B1" s="25" t="s">
        <v>88</v>
      </c>
      <c r="C1" s="26" t="s">
        <v>89</v>
      </c>
      <c r="D1" s="26" t="s">
        <v>90</v>
      </c>
    </row>
    <row r="2" spans="1:4" x14ac:dyDescent="0.35">
      <c r="A2" s="24" t="s">
        <v>91</v>
      </c>
      <c r="B2" s="24" t="str">
        <f>VLOOKUP(A2,[1]Список_регионов!$D$2:$E$86,2,FALSE)</f>
        <v>Сибирский федеральный округ</v>
      </c>
      <c r="C2" s="26">
        <v>12834</v>
      </c>
      <c r="D2" s="26">
        <v>13272</v>
      </c>
    </row>
    <row r="3" spans="1:4" x14ac:dyDescent="0.35">
      <c r="A3" s="24" t="s">
        <v>92</v>
      </c>
      <c r="B3" s="24" t="str">
        <f>VLOOKUP(A3,[1]Список_регионов!$D$2:$E$86,2,FALSE)</f>
        <v>Дальневосточный федеральный округ</v>
      </c>
      <c r="C3" s="26">
        <v>4858</v>
      </c>
      <c r="D3" s="26">
        <v>5024</v>
      </c>
    </row>
    <row r="4" spans="1:4" x14ac:dyDescent="0.35">
      <c r="A4" s="24" t="s">
        <v>93</v>
      </c>
      <c r="B4" s="24" t="str">
        <f>VLOOKUP(A4,[1]Список_регионов!$D$2:$E$86,2,FALSE)</f>
        <v>Северо-Западный федеральный округ</v>
      </c>
      <c r="C4" s="26">
        <v>6127</v>
      </c>
      <c r="D4" s="26">
        <v>6336</v>
      </c>
    </row>
    <row r="5" spans="1:4" x14ac:dyDescent="0.35">
      <c r="A5" s="24" t="s">
        <v>94</v>
      </c>
      <c r="B5" s="24" t="str">
        <f>VLOOKUP(A5,[1]Список_регионов!$D$2:$E$86,2,FALSE)</f>
        <v>Южный федеральный округ</v>
      </c>
      <c r="C5" s="26">
        <v>5900</v>
      </c>
      <c r="D5" s="26">
        <v>6101</v>
      </c>
    </row>
    <row r="6" spans="1:4" x14ac:dyDescent="0.35">
      <c r="A6" s="24" t="s">
        <v>95</v>
      </c>
      <c r="B6" s="24" t="str">
        <f>VLOOKUP(A6,[1]Список_регионов!$D$2:$E$86,2,FALSE)</f>
        <v>Центральный федеральный округ</v>
      </c>
      <c r="C6" s="26">
        <v>8347</v>
      </c>
      <c r="D6" s="26">
        <v>8632</v>
      </c>
    </row>
    <row r="7" spans="1:4" x14ac:dyDescent="0.35">
      <c r="A7" s="24" t="s">
        <v>96</v>
      </c>
      <c r="B7" s="24" t="str">
        <f>VLOOKUP(A7,[1]Список_регионов!$D$2:$E$86,2,FALSE)</f>
        <v>Центральный федеральный округ</v>
      </c>
      <c r="C7" s="26">
        <v>6313</v>
      </c>
      <c r="D7" s="26">
        <v>6528</v>
      </c>
    </row>
    <row r="8" spans="1:4" x14ac:dyDescent="0.35">
      <c r="A8" s="24" t="s">
        <v>97</v>
      </c>
      <c r="B8" s="24" t="str">
        <f>VLOOKUP(A8,[1]Список_регионов!$D$2:$E$86,2,FALSE)</f>
        <v>Центральный федеральный округ</v>
      </c>
      <c r="C8" s="26">
        <v>7322</v>
      </c>
      <c r="D8" s="26">
        <v>7572</v>
      </c>
    </row>
    <row r="9" spans="1:4" x14ac:dyDescent="0.35">
      <c r="A9" s="24" t="s">
        <v>98</v>
      </c>
      <c r="B9" s="24" t="str">
        <f>VLOOKUP(A9,[1]Список_регионов!$D$2:$E$86,2,FALSE)</f>
        <v>Южный федеральный округ</v>
      </c>
      <c r="C9" s="26">
        <v>13533</v>
      </c>
      <c r="D9" s="26">
        <v>13995</v>
      </c>
    </row>
    <row r="10" spans="1:4" x14ac:dyDescent="0.35">
      <c r="A10" s="24" t="s">
        <v>99</v>
      </c>
      <c r="B10" s="24" t="str">
        <f>VLOOKUP(A10,[1]Список_регионов!$D$2:$E$86,2,FALSE)</f>
        <v>Северо-Западный федеральный округ</v>
      </c>
      <c r="C10" s="26">
        <v>6568</v>
      </c>
      <c r="D10" s="26">
        <v>6792</v>
      </c>
    </row>
    <row r="11" spans="1:4" x14ac:dyDescent="0.35">
      <c r="A11" s="24" t="s">
        <v>100</v>
      </c>
      <c r="B11" s="24" t="str">
        <f>VLOOKUP(A11,[1]Список_регионов!$D$2:$E$86,2,FALSE)</f>
        <v>Центральный федеральный округ</v>
      </c>
      <c r="C11" s="26">
        <v>11598</v>
      </c>
      <c r="D11" s="26">
        <v>11994</v>
      </c>
    </row>
    <row r="12" spans="1:4" x14ac:dyDescent="0.35">
      <c r="A12" s="24" t="s">
        <v>101</v>
      </c>
      <c r="B12" s="24" t="str">
        <f>VLOOKUP(A12,[1]Список_регионов!$D$2:$E$86,2,FALSE)</f>
        <v>Центральный федеральный округ</v>
      </c>
      <c r="C12" s="26">
        <v>44929</v>
      </c>
      <c r="D12" s="26">
        <v>46462</v>
      </c>
    </row>
    <row r="13" spans="1:4" x14ac:dyDescent="0.35">
      <c r="A13" s="24" t="s">
        <v>102</v>
      </c>
      <c r="B13" s="24" t="str">
        <f>VLOOKUP(A13,[1]Список_регионов!$D$2:$E$86,2,FALSE)</f>
        <v>Северо-Западный федеральный округ</v>
      </c>
      <c r="C13" s="26">
        <v>25855</v>
      </c>
      <c r="D13" s="26">
        <v>26738</v>
      </c>
    </row>
    <row r="14" spans="1:4" x14ac:dyDescent="0.35">
      <c r="A14" s="24" t="s">
        <v>103</v>
      </c>
      <c r="B14" s="24" t="str">
        <f>VLOOKUP(A14,[1]Список_регионов!$D$2:$E$86,2,FALSE)</f>
        <v>Южный федеральный округ</v>
      </c>
      <c r="C14" s="26">
        <v>2174</v>
      </c>
      <c r="D14" s="26">
        <v>2248</v>
      </c>
    </row>
    <row r="15" spans="1:4" x14ac:dyDescent="0.35">
      <c r="A15" s="24" t="s">
        <v>104</v>
      </c>
      <c r="B15" s="24" t="str">
        <f>VLOOKUP(A15,[1]Список_регионов!$D$2:$E$86,2,FALSE)</f>
        <v>Дальневосточный федеральный округ</v>
      </c>
      <c r="C15" s="26">
        <v>580</v>
      </c>
      <c r="D15" s="26">
        <v>600</v>
      </c>
    </row>
    <row r="16" spans="1:4" x14ac:dyDescent="0.35">
      <c r="A16" s="24" t="s">
        <v>105</v>
      </c>
      <c r="B16" s="24" t="str">
        <f>VLOOKUP(A16,[1]Список_регионов!$D$2:$E$86,2,FALSE)</f>
        <v>Дальневосточный федеральный округ</v>
      </c>
      <c r="C16" s="26">
        <v>5869</v>
      </c>
      <c r="D16" s="26">
        <v>6069</v>
      </c>
    </row>
    <row r="17" spans="1:4" x14ac:dyDescent="0.35">
      <c r="A17" s="24" t="s">
        <v>106</v>
      </c>
      <c r="B17" s="24" t="str">
        <f>VLOOKUP(A17,[1]Список_регионов!$D$2:$E$86,2,FALSE)</f>
        <v>Центральный федеральный округ</v>
      </c>
      <c r="C17" s="26">
        <v>5029</v>
      </c>
      <c r="D17" s="26">
        <v>5201</v>
      </c>
    </row>
    <row r="18" spans="1:4" x14ac:dyDescent="0.35">
      <c r="A18" s="24" t="s">
        <v>107</v>
      </c>
      <c r="B18" s="24" t="str">
        <f>VLOOKUP(A18,[1]Список_регионов!$D$2:$E$86,2,FALSE)</f>
        <v>Сибирский федеральный округ</v>
      </c>
      <c r="C18" s="26">
        <v>13712</v>
      </c>
      <c r="D18" s="26">
        <v>14180</v>
      </c>
    </row>
    <row r="19" spans="1:4" x14ac:dyDescent="0.35">
      <c r="A19" s="24" t="s">
        <v>108</v>
      </c>
      <c r="B19" s="24" t="str">
        <f>VLOOKUP(A19,[1]Список_регионов!$D$2:$E$86,2,FALSE)</f>
        <v>Северо-Кавказский федеральный округ</v>
      </c>
      <c r="C19" s="26">
        <v>3905</v>
      </c>
      <c r="D19" s="26">
        <v>4038</v>
      </c>
    </row>
    <row r="20" spans="1:4" x14ac:dyDescent="0.35">
      <c r="A20" s="24" t="s">
        <v>109</v>
      </c>
      <c r="B20" s="24" t="str">
        <f>VLOOKUP(A20,[1]Список_регионов!$D$2:$E$86,2,FALSE)</f>
        <v>Северо-Западный федеральный округ</v>
      </c>
      <c r="C20" s="26">
        <v>5024</v>
      </c>
      <c r="D20" s="26">
        <v>5195</v>
      </c>
    </row>
    <row r="21" spans="1:4" x14ac:dyDescent="0.35">
      <c r="A21" s="24" t="s">
        <v>110</v>
      </c>
      <c r="B21" s="24" t="str">
        <f>VLOOKUP(A21,[1]Список_регионов!$D$2:$E$86,2,FALSE)</f>
        <v>Центральный федеральный округ</v>
      </c>
      <c r="C21" s="26">
        <v>4499</v>
      </c>
      <c r="D21" s="26">
        <v>4653</v>
      </c>
    </row>
    <row r="22" spans="1:4" x14ac:dyDescent="0.35">
      <c r="A22" s="24" t="s">
        <v>111</v>
      </c>
      <c r="B22" s="24" t="str">
        <f>VLOOKUP(A22,[1]Список_регионов!$D$2:$E$86,2,FALSE)</f>
        <v>Дальневосточный федеральный округ</v>
      </c>
      <c r="C22" s="26">
        <v>1516</v>
      </c>
      <c r="D22" s="26">
        <v>1568</v>
      </c>
    </row>
    <row r="23" spans="1:4" x14ac:dyDescent="0.35">
      <c r="A23" s="24" t="s">
        <v>112</v>
      </c>
      <c r="B23" s="24" t="str">
        <f>VLOOKUP(A23,[1]Список_регионов!$D$2:$E$86,2,FALSE)</f>
        <v>Северо-Кавказский федеральный округ</v>
      </c>
      <c r="C23" s="26">
        <v>2379</v>
      </c>
      <c r="D23" s="26">
        <v>2460</v>
      </c>
    </row>
    <row r="24" spans="1:4" x14ac:dyDescent="0.35">
      <c r="A24" s="24" t="s">
        <v>113</v>
      </c>
      <c r="B24" s="24" t="str">
        <f>VLOOKUP(A24,[1]Список_регионов!$D$2:$E$86,2,FALSE)</f>
        <v>Сибирский федеральный округ</v>
      </c>
      <c r="C24" s="26">
        <v>14907</v>
      </c>
      <c r="D24" s="26">
        <v>15416</v>
      </c>
    </row>
    <row r="25" spans="1:4" x14ac:dyDescent="0.35">
      <c r="A25" s="24" t="s">
        <v>114</v>
      </c>
      <c r="B25" s="24" t="str">
        <f>VLOOKUP(A25,[1]Список_регионов!$D$2:$E$86,2,FALSE)</f>
        <v>Приволжский федеральный округ</v>
      </c>
      <c r="C25" s="26">
        <v>6468</v>
      </c>
      <c r="D25" s="26">
        <v>6689</v>
      </c>
    </row>
    <row r="26" spans="1:4" x14ac:dyDescent="0.35">
      <c r="A26" s="24" t="s">
        <v>115</v>
      </c>
      <c r="B26" s="24" t="str">
        <f>VLOOKUP(A26,[1]Список_регионов!$D$2:$E$86,2,FALSE)</f>
        <v>Центральный федеральный округ</v>
      </c>
      <c r="C26" s="26">
        <v>3385</v>
      </c>
      <c r="D26" s="26">
        <v>3501</v>
      </c>
    </row>
    <row r="27" spans="1:4" x14ac:dyDescent="0.35">
      <c r="A27" s="24" t="s">
        <v>116</v>
      </c>
      <c r="B27" s="24" t="str">
        <f>VLOOKUP(A27,[1]Список_регионов!$D$2:$E$86,2,FALSE)</f>
        <v>Южный федеральный округ</v>
      </c>
      <c r="C27" s="26">
        <v>34513</v>
      </c>
      <c r="D27" s="26">
        <v>35691</v>
      </c>
    </row>
    <row r="28" spans="1:4" x14ac:dyDescent="0.35">
      <c r="A28" s="24" t="s">
        <v>117</v>
      </c>
      <c r="B28" s="24" t="str">
        <f>VLOOKUP(A28,[1]Список_регионов!$D$2:$E$86,2,FALSE)</f>
        <v>Сибирский федеральный округ</v>
      </c>
      <c r="C28" s="26">
        <v>16344</v>
      </c>
      <c r="D28" s="26">
        <v>16902</v>
      </c>
    </row>
    <row r="29" spans="1:4" x14ac:dyDescent="0.35">
      <c r="A29" s="24" t="s">
        <v>118</v>
      </c>
      <c r="B29" s="24" t="str">
        <f>VLOOKUP(A29,[1]Список_регионов!$D$2:$E$86,2,FALSE)</f>
        <v>Уральский федеральный округ</v>
      </c>
      <c r="C29" s="26">
        <v>4087</v>
      </c>
      <c r="D29" s="26">
        <v>4227</v>
      </c>
    </row>
    <row r="30" spans="1:4" x14ac:dyDescent="0.35">
      <c r="A30" s="24" t="s">
        <v>119</v>
      </c>
      <c r="B30" s="24" t="str">
        <f>VLOOKUP(A30,[1]Список_регионов!$D$2:$E$86,2,FALSE)</f>
        <v>Центральный федеральный округ</v>
      </c>
      <c r="C30" s="26">
        <v>7050</v>
      </c>
      <c r="D30" s="26">
        <v>7291</v>
      </c>
    </row>
    <row r="31" spans="1:4" x14ac:dyDescent="0.35">
      <c r="A31" s="24" t="s">
        <v>120</v>
      </c>
      <c r="B31" s="24" t="str">
        <f>VLOOKUP(A31,[1]Список_регионов!$D$2:$E$86,2,FALSE)</f>
        <v>Северо-Западный федеральный округ</v>
      </c>
      <c r="C31" s="26">
        <v>4281</v>
      </c>
      <c r="D31" s="26">
        <v>4427</v>
      </c>
    </row>
    <row r="32" spans="1:4" x14ac:dyDescent="0.35">
      <c r="A32" s="24" t="s">
        <v>121</v>
      </c>
      <c r="B32" s="24" t="str">
        <f>VLOOKUP(A32,[1]Список_регионов!$D$2:$E$86,2,FALSE)</f>
        <v>Центральный федеральный округ</v>
      </c>
      <c r="C32" s="26">
        <v>6220</v>
      </c>
      <c r="D32" s="26">
        <v>6432</v>
      </c>
    </row>
    <row r="33" spans="1:4" x14ac:dyDescent="0.35">
      <c r="A33" s="24" t="s">
        <v>122</v>
      </c>
      <c r="B33" s="24" t="str">
        <f>VLOOKUP(A33,[1]Список_регионов!$D$2:$E$86,2,FALSE)</f>
        <v>Дальневосточный федеральный округ</v>
      </c>
      <c r="C33" s="26">
        <v>677</v>
      </c>
      <c r="D33" s="26">
        <v>700</v>
      </c>
    </row>
    <row r="34" spans="1:4" x14ac:dyDescent="0.35">
      <c r="A34" s="24" t="s">
        <v>123</v>
      </c>
      <c r="B34" s="24" t="str">
        <f>VLOOKUP(A34,[1]Список_регионов!$D$2:$E$86,2,FALSE)</f>
        <v>Центральный федеральный округ</v>
      </c>
      <c r="C34" s="26">
        <v>26713</v>
      </c>
      <c r="D34" s="26">
        <v>27625</v>
      </c>
    </row>
    <row r="35" spans="1:4" x14ac:dyDescent="0.35">
      <c r="A35" s="24" t="s">
        <v>124</v>
      </c>
      <c r="B35" s="24" t="str">
        <f>VLOOKUP(A35,[1]Список_регионов!$D$2:$E$86,2,FALSE)</f>
        <v>Северо-Западный федеральный округ</v>
      </c>
      <c r="C35" s="26">
        <v>3662</v>
      </c>
      <c r="D35" s="26">
        <v>3787</v>
      </c>
    </row>
    <row r="36" spans="1:4" x14ac:dyDescent="0.35">
      <c r="A36" s="24" t="s">
        <v>125</v>
      </c>
      <c r="B36" s="24" t="str">
        <f>VLOOKUP(A36,[1]Список_регионов!$D$2:$E$86,2,FALSE)</f>
        <v>Северо-Западный федеральный округ</v>
      </c>
      <c r="C36" s="26">
        <v>258</v>
      </c>
      <c r="D36" s="26">
        <v>267</v>
      </c>
    </row>
    <row r="37" spans="1:4" x14ac:dyDescent="0.35">
      <c r="A37" s="24" t="s">
        <v>126</v>
      </c>
      <c r="B37" s="24" t="str">
        <f>VLOOKUP(A37,[1]Список_регионов!$D$2:$E$86,2,FALSE)</f>
        <v>Приволжский федеральный округ</v>
      </c>
      <c r="C37" s="26">
        <v>17781</v>
      </c>
      <c r="D37" s="26">
        <v>18388</v>
      </c>
    </row>
    <row r="38" spans="1:4" x14ac:dyDescent="0.35">
      <c r="A38" s="24" t="s">
        <v>127</v>
      </c>
      <c r="B38" s="24" t="str">
        <f>VLOOKUP(A38,[1]Список_регионов!$D$2:$E$86,2,FALSE)</f>
        <v>Северо-Западный федеральный округ</v>
      </c>
      <c r="C38" s="26">
        <v>3013</v>
      </c>
      <c r="D38" s="26">
        <v>3116</v>
      </c>
    </row>
    <row r="39" spans="1:4" x14ac:dyDescent="0.35">
      <c r="A39" s="24" t="s">
        <v>128</v>
      </c>
      <c r="B39" s="24" t="str">
        <f>VLOOKUP(A39,[1]Список_регионов!$D$2:$E$86,2,FALSE)</f>
        <v>Сибирский федеральный округ</v>
      </c>
      <c r="C39" s="26">
        <v>14929</v>
      </c>
      <c r="D39" s="26">
        <v>15439</v>
      </c>
    </row>
    <row r="40" spans="1:4" x14ac:dyDescent="0.35">
      <c r="A40" s="24" t="s">
        <v>129</v>
      </c>
      <c r="B40" s="24" t="str">
        <f>VLOOKUP(A40,[1]Список_регионов!$D$2:$E$86,2,FALSE)</f>
        <v>Сибирский федеральный округ</v>
      </c>
      <c r="C40" s="26">
        <v>12390</v>
      </c>
      <c r="D40" s="26">
        <v>12813</v>
      </c>
    </row>
    <row r="41" spans="1:4" x14ac:dyDescent="0.35">
      <c r="A41" s="24" t="s">
        <v>130</v>
      </c>
      <c r="B41" s="24" t="str">
        <f>VLOOKUP(A41,[1]Список_регионов!$D$2:$E$86,2,FALSE)</f>
        <v>Приволжский федеральный округ</v>
      </c>
      <c r="C41" s="26">
        <v>12045</v>
      </c>
      <c r="D41" s="26">
        <v>12456</v>
      </c>
    </row>
    <row r="42" spans="1:4" x14ac:dyDescent="0.35">
      <c r="A42" s="24" t="s">
        <v>131</v>
      </c>
      <c r="B42" s="24" t="str">
        <f>VLOOKUP(A42,[1]Список_регионов!$D$2:$E$86,2,FALSE)</f>
        <v>Центральный федеральный округ</v>
      </c>
      <c r="C42" s="26">
        <v>3920</v>
      </c>
      <c r="D42" s="26">
        <v>4054</v>
      </c>
    </row>
    <row r="43" spans="1:4" x14ac:dyDescent="0.35">
      <c r="A43" s="24" t="s">
        <v>132</v>
      </c>
      <c r="B43" s="24" t="str">
        <f>VLOOKUP(A43,[1]Список_регионов!$D$2:$E$86,2,FALSE)</f>
        <v>Приволжский федеральный округ</v>
      </c>
      <c r="C43" s="26">
        <v>6405</v>
      </c>
      <c r="D43" s="26">
        <v>6624</v>
      </c>
    </row>
    <row r="44" spans="1:4" x14ac:dyDescent="0.35">
      <c r="A44" s="24" t="s">
        <v>133</v>
      </c>
      <c r="B44" s="24" t="str">
        <f>VLOOKUP(A44,[1]Список_регионов!$D$2:$E$86,2,FALSE)</f>
        <v>Приволжский федеральный округ</v>
      </c>
      <c r="C44" s="26">
        <v>15869</v>
      </c>
      <c r="D44" s="26">
        <v>16411</v>
      </c>
    </row>
    <row r="45" spans="1:4" x14ac:dyDescent="0.35">
      <c r="A45" s="24" t="s">
        <v>134</v>
      </c>
      <c r="B45" s="24" t="str">
        <f>VLOOKUP(A45,[1]Список_регионов!$D$2:$E$86,2,FALSE)</f>
        <v>Дальневосточный федеральный округ</v>
      </c>
      <c r="C45" s="26">
        <v>10201</v>
      </c>
      <c r="D45" s="26">
        <v>10549</v>
      </c>
    </row>
    <row r="46" spans="1:4" x14ac:dyDescent="0.35">
      <c r="A46" s="24" t="s">
        <v>135</v>
      </c>
      <c r="B46" s="24" t="str">
        <f>VLOOKUP(A46,[1]Список_регионов!$D$2:$E$86,2,FALSE)</f>
        <v>Северо-Западный федеральный округ</v>
      </c>
      <c r="C46" s="26">
        <v>3011</v>
      </c>
      <c r="D46" s="26">
        <v>3114</v>
      </c>
    </row>
    <row r="47" spans="1:4" x14ac:dyDescent="0.35">
      <c r="A47" s="24" t="s">
        <v>136</v>
      </c>
      <c r="B47" s="24" t="str">
        <f>VLOOKUP(A47,[1]Список_регионов!$D$2:$E$86,2,FALSE)</f>
        <v>Южный федеральный округ</v>
      </c>
      <c r="C47" s="26">
        <v>2132</v>
      </c>
      <c r="D47" s="26">
        <v>2205</v>
      </c>
    </row>
    <row r="48" spans="1:4" x14ac:dyDescent="0.35">
      <c r="A48" s="24" t="s">
        <v>137</v>
      </c>
      <c r="B48" s="24" t="str">
        <f>VLOOKUP(A48,[1]Список_регионов!$D$2:$E$86,2,FALSE)</f>
        <v>Сибирский федеральный округ</v>
      </c>
      <c r="C48" s="26">
        <v>1735</v>
      </c>
      <c r="D48" s="26">
        <v>1794</v>
      </c>
    </row>
    <row r="49" spans="1:4" x14ac:dyDescent="0.35">
      <c r="A49" s="24" t="s">
        <v>138</v>
      </c>
      <c r="B49" s="24" t="str">
        <f>VLOOKUP(A49,[1]Список_регионов!$D$2:$E$86,2,FALSE)</f>
        <v>Приволжский федеральный округ</v>
      </c>
      <c r="C49" s="26">
        <v>26780</v>
      </c>
      <c r="D49" s="26">
        <v>27694</v>
      </c>
    </row>
    <row r="50" spans="1:4" x14ac:dyDescent="0.35">
      <c r="A50" s="24" t="s">
        <v>139</v>
      </c>
      <c r="B50" s="24" t="str">
        <f>VLOOKUP(A50,[1]Список_регионов!$D$2:$E$86,2,FALSE)</f>
        <v>Дальневосточный федеральный округ</v>
      </c>
      <c r="C50" s="26">
        <v>6102</v>
      </c>
      <c r="D50" s="26">
        <v>6310</v>
      </c>
    </row>
    <row r="51" spans="1:4" x14ac:dyDescent="0.35">
      <c r="A51" s="24" t="s">
        <v>140</v>
      </c>
      <c r="B51" s="24" t="str">
        <f>VLOOKUP(A51,[1]Список_регионов!$D$2:$E$86,2,FALSE)</f>
        <v>Северо-Кавказский федеральный округ</v>
      </c>
      <c r="C51" s="26">
        <v>16771</v>
      </c>
      <c r="D51" s="26">
        <v>17343</v>
      </c>
    </row>
    <row r="52" spans="1:4" x14ac:dyDescent="0.35">
      <c r="A52" s="24" t="s">
        <v>141</v>
      </c>
      <c r="B52" s="24" t="str">
        <f>VLOOKUP(A52,[1]Список_регионов!$D$2:$E$86,2,FALSE)</f>
        <v>Северо-Кавказский федеральный округ</v>
      </c>
      <c r="C52" s="26">
        <v>3124</v>
      </c>
      <c r="D52" s="26">
        <v>3231</v>
      </c>
    </row>
    <row r="53" spans="1:4" x14ac:dyDescent="0.35">
      <c r="A53" s="24" t="s">
        <v>142</v>
      </c>
      <c r="B53" s="24" t="str">
        <f>VLOOKUP(A53,[1]Список_регионов!$D$2:$E$86,2,FALSE)</f>
        <v>Южный федеральный округ</v>
      </c>
      <c r="C53" s="26">
        <v>2164</v>
      </c>
      <c r="D53" s="26">
        <v>2238</v>
      </c>
    </row>
    <row r="54" spans="1:4" x14ac:dyDescent="0.35">
      <c r="A54" s="24" t="s">
        <v>143</v>
      </c>
      <c r="B54" s="24" t="str">
        <f>VLOOKUP(A54,[1]Список_регионов!$D$2:$E$86,2,FALSE)</f>
        <v>Северо-Западный федеральный округ</v>
      </c>
      <c r="C54" s="26">
        <v>3247</v>
      </c>
      <c r="D54" s="26">
        <v>3358</v>
      </c>
    </row>
    <row r="55" spans="1:4" x14ac:dyDescent="0.35">
      <c r="A55" s="24" t="s">
        <v>144</v>
      </c>
      <c r="B55" s="24" t="str">
        <f>VLOOKUP(A55,[1]Список_регионов!$D$2:$E$86,2,FALSE)</f>
        <v>Северо-Западный федеральный округ</v>
      </c>
      <c r="C55" s="26">
        <v>3947</v>
      </c>
      <c r="D55" s="26">
        <v>4082</v>
      </c>
    </row>
    <row r="56" spans="1:4" x14ac:dyDescent="0.35">
      <c r="A56" s="24" t="s">
        <v>145</v>
      </c>
      <c r="B56" s="24" t="str">
        <f>VLOOKUP(A56,[1]Список_регионов!$D$2:$E$86,2,FALSE)</f>
        <v>Южный федеральный округ</v>
      </c>
      <c r="C56" s="26">
        <v>9947</v>
      </c>
      <c r="D56" s="26">
        <v>10287</v>
      </c>
    </row>
    <row r="57" spans="1:4" x14ac:dyDescent="0.35">
      <c r="A57" s="24" t="s">
        <v>146</v>
      </c>
      <c r="B57" s="24" t="str">
        <f>VLOOKUP(A57,[1]Список_регионов!$D$2:$E$86,2,FALSE)</f>
        <v>Приволжский федеральный округ</v>
      </c>
      <c r="C57" s="26">
        <v>3227</v>
      </c>
      <c r="D57" s="26">
        <v>3337</v>
      </c>
    </row>
    <row r="58" spans="1:4" x14ac:dyDescent="0.35">
      <c r="A58" s="24" t="s">
        <v>147</v>
      </c>
      <c r="B58" s="24" t="str">
        <f>VLOOKUP(A58,[1]Список_регионов!$D$2:$E$86,2,FALSE)</f>
        <v>Приволжский федеральный округ</v>
      </c>
      <c r="C58" s="26">
        <v>4098</v>
      </c>
      <c r="D58" s="26">
        <v>4238</v>
      </c>
    </row>
    <row r="59" spans="1:4" x14ac:dyDescent="0.35">
      <c r="A59" s="24" t="s">
        <v>148</v>
      </c>
      <c r="B59" s="24" t="str">
        <f>VLOOKUP(A59,[1]Список_регионов!$D$2:$E$86,2,FALSE)</f>
        <v>Дальневосточный федеральный округ</v>
      </c>
      <c r="C59" s="26">
        <v>6862</v>
      </c>
      <c r="D59" s="26">
        <v>7096</v>
      </c>
    </row>
    <row r="60" spans="1:4" x14ac:dyDescent="0.35">
      <c r="A60" s="24" t="s">
        <v>149</v>
      </c>
      <c r="B60" s="24" t="str">
        <f>VLOOKUP(A60,[1]Список_регионов!$D$2:$E$86,2,FALSE)</f>
        <v>Северо-Кавказский федеральный округ</v>
      </c>
      <c r="C60" s="26">
        <v>4463</v>
      </c>
      <c r="D60" s="26">
        <v>4615</v>
      </c>
    </row>
    <row r="61" spans="1:4" x14ac:dyDescent="0.35">
      <c r="A61" s="24" t="s">
        <v>150</v>
      </c>
      <c r="B61" s="24" t="str">
        <f>VLOOKUP(A61,[1]Список_регионов!$D$2:$E$86,2,FALSE)</f>
        <v>Приволжский федеральный округ</v>
      </c>
      <c r="C61" s="26">
        <v>21486</v>
      </c>
      <c r="D61" s="26">
        <v>22219</v>
      </c>
    </row>
    <row r="62" spans="1:4" x14ac:dyDescent="0.35">
      <c r="A62" s="24" t="s">
        <v>151</v>
      </c>
      <c r="B62" s="24" t="str">
        <f>VLOOKUP(A62,[1]Список_регионов!$D$2:$E$86,2,FALSE)</f>
        <v>Сибирский федеральный округ</v>
      </c>
      <c r="C62" s="26">
        <v>2558</v>
      </c>
      <c r="D62" s="26">
        <v>2645</v>
      </c>
    </row>
    <row r="63" spans="1:4" x14ac:dyDescent="0.35">
      <c r="A63" s="24" t="s">
        <v>152</v>
      </c>
      <c r="B63" s="24" t="str">
        <f>VLOOKUP(A63,[1]Список_регионов!$D$2:$E$86,2,FALSE)</f>
        <v>Сибирский федеральный округ</v>
      </c>
      <c r="C63" s="26">
        <v>3104</v>
      </c>
      <c r="D63" s="26">
        <v>3210</v>
      </c>
    </row>
    <row r="64" spans="1:4" x14ac:dyDescent="0.35">
      <c r="A64" s="24" t="s">
        <v>153</v>
      </c>
      <c r="B64" s="24" t="str">
        <f>VLOOKUP(A64,[1]Список_регионов!$D$2:$E$86,2,FALSE)</f>
        <v>Южный федеральный округ</v>
      </c>
      <c r="C64" s="26">
        <v>26616</v>
      </c>
      <c r="D64" s="26">
        <v>27525</v>
      </c>
    </row>
    <row r="65" spans="1:4" x14ac:dyDescent="0.35">
      <c r="A65" s="24" t="s">
        <v>154</v>
      </c>
      <c r="B65" s="24" t="str">
        <f>VLOOKUP(A65,[1]Список_регионов!$D$2:$E$86,2,FALSE)</f>
        <v>Центральный федеральный округ</v>
      </c>
      <c r="C65" s="26">
        <v>5793</v>
      </c>
      <c r="D65" s="26">
        <v>5991</v>
      </c>
    </row>
    <row r="66" spans="1:4" x14ac:dyDescent="0.35">
      <c r="A66" s="24" t="s">
        <v>155</v>
      </c>
      <c r="B66" s="24" t="str">
        <f>VLOOKUP(A66,[1]Список_регионов!$D$2:$E$86,2,FALSE)</f>
        <v>Приволжский федеральный округ</v>
      </c>
      <c r="C66" s="26">
        <v>18358</v>
      </c>
      <c r="D66" s="26">
        <v>18985</v>
      </c>
    </row>
    <row r="67" spans="1:4" x14ac:dyDescent="0.35">
      <c r="A67" s="24" t="s">
        <v>156</v>
      </c>
      <c r="B67" s="24" t="str">
        <f>VLOOKUP(A67,[1]Список_регионов!$D$2:$E$86,2,FALSE)</f>
        <v>Приволжский федеральный округ</v>
      </c>
      <c r="C67" s="26">
        <v>12810</v>
      </c>
      <c r="D67" s="26">
        <v>13247</v>
      </c>
    </row>
    <row r="68" spans="1:4" x14ac:dyDescent="0.35">
      <c r="A68" s="24" t="s">
        <v>157</v>
      </c>
      <c r="B68" s="24" t="str">
        <f>VLOOKUP(A68,[1]Список_регионов!$D$2:$E$86,2,FALSE)</f>
        <v>Дальневосточный федеральный округ</v>
      </c>
      <c r="C68" s="26">
        <v>2203</v>
      </c>
      <c r="D68" s="26">
        <v>2278</v>
      </c>
    </row>
    <row r="69" spans="1:4" x14ac:dyDescent="0.35">
      <c r="A69" s="24" t="s">
        <v>158</v>
      </c>
      <c r="B69" s="24" t="str">
        <f>VLOOKUP(A69,[1]Список_регионов!$D$2:$E$86,2,FALSE)</f>
        <v>Уральский федеральный округ</v>
      </c>
      <c r="C69" s="26">
        <v>25703</v>
      </c>
      <c r="D69" s="26">
        <v>26580</v>
      </c>
    </row>
    <row r="70" spans="1:4" x14ac:dyDescent="0.35">
      <c r="A70" s="24" t="s">
        <v>159</v>
      </c>
      <c r="B70" s="24" t="str">
        <f>VLOOKUP(A70,[1]Список_регионов!$D$2:$E$86,2,FALSE)</f>
        <v>Центральный федеральный округ</v>
      </c>
      <c r="C70" s="26">
        <v>4585</v>
      </c>
      <c r="D70" s="26">
        <v>4742</v>
      </c>
    </row>
    <row r="71" spans="1:4" x14ac:dyDescent="0.35">
      <c r="A71" s="24" t="s">
        <v>160</v>
      </c>
      <c r="B71" s="24" t="str">
        <f>VLOOKUP(A71,[1]Список_регионов!$D$2:$E$86,2,FALSE)</f>
        <v>Северо-Кавказский федеральный округ</v>
      </c>
      <c r="C71" s="26">
        <v>16400</v>
      </c>
      <c r="D71" s="26">
        <v>16960</v>
      </c>
    </row>
    <row r="72" spans="1:4" x14ac:dyDescent="0.35">
      <c r="A72" s="24" t="s">
        <v>161</v>
      </c>
      <c r="B72" s="24" t="str">
        <f>VLOOKUP(A72,[1]Список_регионов!$D$2:$E$86,2,FALSE)</f>
        <v>Центральный федеральный округ</v>
      </c>
      <c r="C72" s="26">
        <v>6029</v>
      </c>
      <c r="D72" s="26">
        <v>6235</v>
      </c>
    </row>
    <row r="73" spans="1:4" x14ac:dyDescent="0.35">
      <c r="A73" s="24" t="s">
        <v>162</v>
      </c>
      <c r="B73" s="24" t="str">
        <f>VLOOKUP(A73,[1]Список_регионов!$D$2:$E$86,2,FALSE)</f>
        <v>Центральный федеральный округ</v>
      </c>
      <c r="C73" s="26">
        <v>6264</v>
      </c>
      <c r="D73" s="26">
        <v>6478</v>
      </c>
    </row>
    <row r="74" spans="1:4" x14ac:dyDescent="0.35">
      <c r="A74" s="24" t="s">
        <v>163</v>
      </c>
      <c r="B74" s="24" t="str">
        <f>VLOOKUP(A74,[1]Список_регионов!$D$2:$E$86,2,FALSE)</f>
        <v>Сибирский федеральный округ</v>
      </c>
      <c r="C74" s="26">
        <v>5357</v>
      </c>
      <c r="D74" s="26">
        <v>5540</v>
      </c>
    </row>
    <row r="75" spans="1:4" x14ac:dyDescent="0.35">
      <c r="A75" s="24" t="s">
        <v>164</v>
      </c>
      <c r="B75" s="24" t="str">
        <f>VLOOKUP(A75,[1]Список_регионов!$D$2:$E$86,2,FALSE)</f>
        <v>Центральный федеральный округ</v>
      </c>
      <c r="C75" s="26">
        <v>7765</v>
      </c>
      <c r="D75" s="26">
        <v>8030</v>
      </c>
    </row>
    <row r="76" spans="1:4" x14ac:dyDescent="0.35">
      <c r="A76" s="24" t="s">
        <v>165</v>
      </c>
      <c r="B76" s="24" t="str">
        <f>VLOOKUP(A76,[1]Список_регионов!$D$2:$E$86,2,FALSE)</f>
        <v>Уральский федеральный округ</v>
      </c>
      <c r="C76" s="26">
        <v>9204</v>
      </c>
      <c r="D76" s="26">
        <v>9518</v>
      </c>
    </row>
    <row r="77" spans="1:4" x14ac:dyDescent="0.35">
      <c r="A77" s="24" t="s">
        <v>166</v>
      </c>
      <c r="B77" s="24" t="str">
        <f>VLOOKUP(A77,[1]Список_регионов!$D$2:$E$86,2,FALSE)</f>
        <v>Приволжский федеральный округ</v>
      </c>
      <c r="C77" s="26">
        <v>9560</v>
      </c>
      <c r="D77" s="26">
        <v>9886</v>
      </c>
    </row>
    <row r="78" spans="1:4" x14ac:dyDescent="0.35">
      <c r="A78" s="24" t="s">
        <v>167</v>
      </c>
      <c r="B78" s="24" t="str">
        <f>VLOOKUP(A78,[1]Список_регионов!$D$2:$E$86,2,FALSE)</f>
        <v>Приволжский федеральный округ</v>
      </c>
      <c r="C78" s="26">
        <v>6222</v>
      </c>
      <c r="D78" s="26">
        <v>6434</v>
      </c>
    </row>
    <row r="79" spans="1:4" x14ac:dyDescent="0.35">
      <c r="A79" s="24" t="s">
        <v>168</v>
      </c>
      <c r="B79" s="24" t="str">
        <f>VLOOKUP(A79,[1]Список_регионов!$D$2:$E$86,2,FALSE)</f>
        <v>Дальневосточный федеральный округ</v>
      </c>
      <c r="C79" s="26">
        <v>7532</v>
      </c>
      <c r="D79" s="26">
        <v>7789</v>
      </c>
    </row>
    <row r="80" spans="1:4" x14ac:dyDescent="0.35">
      <c r="A80" s="24" t="s">
        <v>169</v>
      </c>
      <c r="B80" s="24" t="str">
        <f>VLOOKUP(A80,[1]Список_регионов!$D$2:$E$86,2,FALSE)</f>
        <v>Уральский федеральный округ</v>
      </c>
      <c r="C80" s="26">
        <v>7138</v>
      </c>
      <c r="D80" s="26">
        <v>7382</v>
      </c>
    </row>
    <row r="81" spans="1:4" x14ac:dyDescent="0.35">
      <c r="A81" s="24" t="s">
        <v>170</v>
      </c>
      <c r="B81" s="24" t="str">
        <f>VLOOKUP(A81,[1]Список_регионов!$D$2:$E$86,2,FALSE)</f>
        <v>Уральский федеральный округ</v>
      </c>
      <c r="C81" s="26">
        <v>19583</v>
      </c>
      <c r="D81" s="26">
        <v>20251</v>
      </c>
    </row>
    <row r="82" spans="1:4" x14ac:dyDescent="0.35">
      <c r="A82" s="24" t="s">
        <v>171</v>
      </c>
      <c r="B82" s="24" t="str">
        <f>VLOOKUP(A82,[1]Список_регионов!$D$2:$E$86,2,FALSE)</f>
        <v>Северо-Кавказский федеральный округ</v>
      </c>
      <c r="C82" s="26">
        <v>10427</v>
      </c>
      <c r="D82" s="26">
        <v>10783</v>
      </c>
    </row>
    <row r="83" spans="1:4" x14ac:dyDescent="0.35">
      <c r="A83" s="24" t="s">
        <v>172</v>
      </c>
      <c r="B83" s="24" t="str">
        <f>VLOOKUP(A83,[1]Список_регионов!$D$2:$E$86,2,FALSE)</f>
        <v>Приволжский федеральный округ</v>
      </c>
      <c r="C83" s="26">
        <v>6829</v>
      </c>
      <c r="D83" s="26">
        <v>7062</v>
      </c>
    </row>
    <row r="84" spans="1:4" x14ac:dyDescent="0.35">
      <c r="A84" s="24" t="s">
        <v>173</v>
      </c>
      <c r="B84" s="24" t="str">
        <f>VLOOKUP(A84,[1]Список_регионов!$D$2:$E$86,2,FALSE)</f>
        <v>Дальневосточный федеральный округ</v>
      </c>
      <c r="C84" s="26">
        <v>156</v>
      </c>
      <c r="D84" s="26">
        <v>161</v>
      </c>
    </row>
    <row r="85" spans="1:4" x14ac:dyDescent="0.35">
      <c r="A85" s="24" t="s">
        <v>174</v>
      </c>
      <c r="B85" s="24" t="str">
        <f>VLOOKUP(A85,[1]Список_регионов!$D$2:$E$86,2,FALSE)</f>
        <v>Уральский федеральный округ</v>
      </c>
      <c r="C85" s="26">
        <v>2409</v>
      </c>
      <c r="D85" s="26">
        <v>2491</v>
      </c>
    </row>
    <row r="86" spans="1:4" x14ac:dyDescent="0.35">
      <c r="A86" s="24" t="s">
        <v>175</v>
      </c>
      <c r="B86" s="24" t="str">
        <f>VLOOKUP(A86,[1]Список_регионов!$D$2:$E$86,2,FALSE)</f>
        <v>Центральный федеральный округ</v>
      </c>
      <c r="C86" s="26">
        <v>8088</v>
      </c>
      <c r="D86" s="26">
        <v>8364</v>
      </c>
    </row>
    <row r="88" spans="1:4" x14ac:dyDescent="0.35">
      <c r="C88" s="27"/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Форма_2023_+_ОПК</vt:lpstr>
      <vt:lpstr>Прогноз_выпуска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 Рудакова</dc:creator>
  <cp:lastModifiedBy>OA</cp:lastModifiedBy>
  <dcterms:created xsi:type="dcterms:W3CDTF">2006-09-16T00:00:00Z</dcterms:created>
  <dcterms:modified xsi:type="dcterms:W3CDTF">2023-06-14T05:54:21Z</dcterms:modified>
</cp:coreProperties>
</file>